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Y:\Dokumenty\Krompach\Krompach WWW\2018\05012018\"/>
    </mc:Choice>
  </mc:AlternateContent>
  <bookViews>
    <workbookView xWindow="0" yWindow="0" windowWidth="28800" windowHeight="12288" xr2:uid="{00000000-000D-0000-FFFF-FFFF00000000}"/>
  </bookViews>
  <sheets>
    <sheet name="Rekapitulace stavby" sheetId="1" r:id="rId1"/>
    <sheet name="01 - Oprava vodovodu 3.etapa" sheetId="2" r:id="rId2"/>
    <sheet name="VON - Vedlejší a ostatní ..." sheetId="3" r:id="rId3"/>
    <sheet name="Pokyny pro vyplnění" sheetId="4" r:id="rId4"/>
  </sheets>
  <definedNames>
    <definedName name="_xlnm._FilterDatabase" localSheetId="1" hidden="1">'01 - Oprava vodovodu 3.etapa'!$C$82:$K$427</definedName>
    <definedName name="_xlnm._FilterDatabase" localSheetId="2" hidden="1">'VON - Vedlejší a ostatní ...'!$C$83:$K$105</definedName>
    <definedName name="_xlnm.Print_Titles" localSheetId="1">'01 - Oprava vodovodu 3.etapa'!$82:$82</definedName>
    <definedName name="_xlnm.Print_Titles" localSheetId="0">'Rekapitulace stavby'!$49:$49</definedName>
    <definedName name="_xlnm.Print_Titles" localSheetId="2">'VON - Vedlejší a ostatní ...'!$83:$83</definedName>
    <definedName name="_xlnm.Print_Area" localSheetId="1">'01 - Oprava vodovodu 3.etapa'!$C$4:$J$36,'01 - Oprava vodovodu 3.etapa'!$C$42:$J$64,'01 - Oprava vodovodu 3.etapa'!$C$70:$K$427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...'!$C$42:$J$65,'VON - Vedlejší a ostatní ...'!$C$71:$K$105</definedName>
  </definedNames>
  <calcPr calcId="162913"/>
</workbook>
</file>

<file path=xl/calcChain.xml><?xml version="1.0" encoding="utf-8"?>
<calcChain xmlns="http://schemas.openxmlformats.org/spreadsheetml/2006/main">
  <c r="AY53" i="1" l="1"/>
  <c r="AX53" i="1"/>
  <c r="BI105" i="3"/>
  <c r="BH105" i="3"/>
  <c r="BG105" i="3"/>
  <c r="BF105" i="3"/>
  <c r="T105" i="3"/>
  <c r="T104" i="3" s="1"/>
  <c r="R105" i="3"/>
  <c r="R104" i="3"/>
  <c r="P105" i="3"/>
  <c r="P104" i="3" s="1"/>
  <c r="BK105" i="3"/>
  <c r="BK104" i="3" s="1"/>
  <c r="J104" i="3" s="1"/>
  <c r="J64" i="3" s="1"/>
  <c r="J105" i="3"/>
  <c r="BE105" i="3"/>
  <c r="BI103" i="3"/>
  <c r="BH103" i="3"/>
  <c r="BG103" i="3"/>
  <c r="BF103" i="3"/>
  <c r="T103" i="3"/>
  <c r="R103" i="3"/>
  <c r="P103" i="3"/>
  <c r="BK103" i="3"/>
  <c r="J103" i="3"/>
  <c r="BE103" i="3"/>
  <c r="BI102" i="3"/>
  <c r="BH102" i="3"/>
  <c r="BG102" i="3"/>
  <c r="BF102" i="3"/>
  <c r="T102" i="3"/>
  <c r="R102" i="3"/>
  <c r="P102" i="3"/>
  <c r="BK102" i="3"/>
  <c r="J102" i="3"/>
  <c r="BE102" i="3"/>
  <c r="BI101" i="3"/>
  <c r="BH101" i="3"/>
  <c r="BG101" i="3"/>
  <c r="BF101" i="3"/>
  <c r="T101" i="3"/>
  <c r="R101" i="3"/>
  <c r="P101" i="3"/>
  <c r="BK101" i="3"/>
  <c r="J101" i="3"/>
  <c r="BE101" i="3"/>
  <c r="BI100" i="3"/>
  <c r="BH100" i="3"/>
  <c r="BG100" i="3"/>
  <c r="BF100" i="3"/>
  <c r="T100" i="3"/>
  <c r="R100" i="3"/>
  <c r="P100" i="3"/>
  <c r="BK100" i="3"/>
  <c r="J100" i="3"/>
  <c r="BE100" i="3"/>
  <c r="BI99" i="3"/>
  <c r="BH99" i="3"/>
  <c r="BG99" i="3"/>
  <c r="BF99" i="3"/>
  <c r="T99" i="3"/>
  <c r="R99" i="3"/>
  <c r="P99" i="3"/>
  <c r="BK99" i="3"/>
  <c r="J99" i="3"/>
  <c r="BE99" i="3"/>
  <c r="BI98" i="3"/>
  <c r="BH98" i="3"/>
  <c r="BG98" i="3"/>
  <c r="BF98" i="3"/>
  <c r="T98" i="3"/>
  <c r="T97" i="3"/>
  <c r="R98" i="3"/>
  <c r="R97" i="3"/>
  <c r="P98" i="3"/>
  <c r="P97" i="3"/>
  <c r="BK98" i="3"/>
  <c r="BK97" i="3"/>
  <c r="J97" i="3" s="1"/>
  <c r="J63" i="3" s="1"/>
  <c r="J98" i="3"/>
  <c r="BE98" i="3" s="1"/>
  <c r="BI96" i="3"/>
  <c r="BH96" i="3"/>
  <c r="BG96" i="3"/>
  <c r="BF96" i="3"/>
  <c r="T96" i="3"/>
  <c r="R96" i="3"/>
  <c r="P96" i="3"/>
  <c r="BK96" i="3"/>
  <c r="J96" i="3"/>
  <c r="BE96" i="3"/>
  <c r="BI95" i="3"/>
  <c r="BH95" i="3"/>
  <c r="BG95" i="3"/>
  <c r="BF95" i="3"/>
  <c r="T95" i="3"/>
  <c r="T94" i="3"/>
  <c r="R95" i="3"/>
  <c r="R94" i="3"/>
  <c r="P95" i="3"/>
  <c r="P94" i="3"/>
  <c r="BK95" i="3"/>
  <c r="BK94" i="3"/>
  <c r="J94" i="3" s="1"/>
  <c r="J95" i="3"/>
  <c r="BE95" i="3" s="1"/>
  <c r="J62" i="3"/>
  <c r="BI93" i="3"/>
  <c r="BH93" i="3"/>
  <c r="BG93" i="3"/>
  <c r="BF93" i="3"/>
  <c r="T93" i="3"/>
  <c r="T92" i="3"/>
  <c r="R93" i="3"/>
  <c r="R92" i="3"/>
  <c r="P93" i="3"/>
  <c r="P92" i="3"/>
  <c r="BK93" i="3"/>
  <c r="BK92" i="3"/>
  <c r="J92" i="3" s="1"/>
  <c r="J61" i="3" s="1"/>
  <c r="J93" i="3"/>
  <c r="BE93" i="3" s="1"/>
  <c r="BI91" i="3"/>
  <c r="BH91" i="3"/>
  <c r="BG91" i="3"/>
  <c r="BF91" i="3"/>
  <c r="T91" i="3"/>
  <c r="T90" i="3"/>
  <c r="R91" i="3"/>
  <c r="R90" i="3"/>
  <c r="P91" i="3"/>
  <c r="P90" i="3"/>
  <c r="BK91" i="3"/>
  <c r="BK90" i="3"/>
  <c r="J90" i="3" s="1"/>
  <c r="J91" i="3"/>
  <c r="BE91" i="3" s="1"/>
  <c r="J60" i="3"/>
  <c r="BI89" i="3"/>
  <c r="BH89" i="3"/>
  <c r="BG89" i="3"/>
  <c r="BF89" i="3"/>
  <c r="T89" i="3"/>
  <c r="T88" i="3"/>
  <c r="R89" i="3"/>
  <c r="R88" i="3"/>
  <c r="P89" i="3"/>
  <c r="P88" i="3"/>
  <c r="BK89" i="3"/>
  <c r="BK88" i="3"/>
  <c r="J88" i="3" s="1"/>
  <c r="J59" i="3" s="1"/>
  <c r="J89" i="3"/>
  <c r="BE89" i="3" s="1"/>
  <c r="BI87" i="3"/>
  <c r="F34" i="3"/>
  <c r="BD53" i="1" s="1"/>
  <c r="BH87" i="3"/>
  <c r="F33" i="3" s="1"/>
  <c r="BC53" i="1" s="1"/>
  <c r="BG87" i="3"/>
  <c r="F32" i="3"/>
  <c r="BB53" i="1" s="1"/>
  <c r="BF87" i="3"/>
  <c r="J31" i="3" s="1"/>
  <c r="AW53" i="1" s="1"/>
  <c r="T87" i="3"/>
  <c r="T86" i="3"/>
  <c r="T85" i="3" s="1"/>
  <c r="T84" i="3" s="1"/>
  <c r="R87" i="3"/>
  <c r="R86" i="3"/>
  <c r="P87" i="3"/>
  <c r="P86" i="3"/>
  <c r="P85" i="3" s="1"/>
  <c r="P84" i="3" s="1"/>
  <c r="AU53" i="1" s="1"/>
  <c r="BK87" i="3"/>
  <c r="BK86" i="3" s="1"/>
  <c r="J87" i="3"/>
  <c r="BE87" i="3" s="1"/>
  <c r="J30" i="3"/>
  <c r="AV53" i="1" s="1"/>
  <c r="AT53" i="1" s="1"/>
  <c r="J80" i="3"/>
  <c r="F80" i="3"/>
  <c r="F78" i="3"/>
  <c r="E76" i="3"/>
  <c r="J51" i="3"/>
  <c r="F51" i="3"/>
  <c r="F49" i="3"/>
  <c r="E47" i="3"/>
  <c r="J18" i="3"/>
  <c r="E18" i="3"/>
  <c r="J17" i="3"/>
  <c r="J12" i="3"/>
  <c r="E7" i="3"/>
  <c r="E45" i="3" s="1"/>
  <c r="AY52" i="1"/>
  <c r="AX52" i="1"/>
  <c r="BI426" i="2"/>
  <c r="BH426" i="2"/>
  <c r="BG426" i="2"/>
  <c r="BF426" i="2"/>
  <c r="T426" i="2"/>
  <c r="T425" i="2" s="1"/>
  <c r="R426" i="2"/>
  <c r="R425" i="2"/>
  <c r="P426" i="2"/>
  <c r="P425" i="2" s="1"/>
  <c r="BK426" i="2"/>
  <c r="BK425" i="2"/>
  <c r="J425" i="2"/>
  <c r="J63" i="2" s="1"/>
  <c r="J426" i="2"/>
  <c r="BE426" i="2"/>
  <c r="BI415" i="2"/>
  <c r="BH415" i="2"/>
  <c r="BG415" i="2"/>
  <c r="BF415" i="2"/>
  <c r="T415" i="2"/>
  <c r="T414" i="2" s="1"/>
  <c r="R415" i="2"/>
  <c r="R414" i="2"/>
  <c r="P415" i="2"/>
  <c r="P414" i="2" s="1"/>
  <c r="BK415" i="2"/>
  <c r="BK414" i="2"/>
  <c r="J414" i="2"/>
  <c r="J62" i="2" s="1"/>
  <c r="J415" i="2"/>
  <c r="BE415" i="2"/>
  <c r="BI411" i="2"/>
  <c r="BH411" i="2"/>
  <c r="BG411" i="2"/>
  <c r="BF411" i="2"/>
  <c r="T411" i="2"/>
  <c r="R411" i="2"/>
  <c r="P411" i="2"/>
  <c r="BK411" i="2"/>
  <c r="J411" i="2"/>
  <c r="BE411" i="2" s="1"/>
  <c r="BI408" i="2"/>
  <c r="BH408" i="2"/>
  <c r="BG408" i="2"/>
  <c r="BF408" i="2"/>
  <c r="T408" i="2"/>
  <c r="R408" i="2"/>
  <c r="P408" i="2"/>
  <c r="BK408" i="2"/>
  <c r="J408" i="2"/>
  <c r="BE408" i="2"/>
  <c r="BI406" i="2"/>
  <c r="BH406" i="2"/>
  <c r="BG406" i="2"/>
  <c r="BF406" i="2"/>
  <c r="T406" i="2"/>
  <c r="R406" i="2"/>
  <c r="P406" i="2"/>
  <c r="BK406" i="2"/>
  <c r="J406" i="2"/>
  <c r="BE406" i="2" s="1"/>
  <c r="BI403" i="2"/>
  <c r="BH403" i="2"/>
  <c r="BG403" i="2"/>
  <c r="BF403" i="2"/>
  <c r="T403" i="2"/>
  <c r="R403" i="2"/>
  <c r="P403" i="2"/>
  <c r="BK403" i="2"/>
  <c r="J403" i="2"/>
  <c r="BE403" i="2"/>
  <c r="BI400" i="2"/>
  <c r="BH400" i="2"/>
  <c r="BG400" i="2"/>
  <c r="BF400" i="2"/>
  <c r="T400" i="2"/>
  <c r="R400" i="2"/>
  <c r="P400" i="2"/>
  <c r="BK400" i="2"/>
  <c r="J400" i="2"/>
  <c r="BE400" i="2" s="1"/>
  <c r="BI398" i="2"/>
  <c r="BH398" i="2"/>
  <c r="BG398" i="2"/>
  <c r="BF398" i="2"/>
  <c r="T398" i="2"/>
  <c r="R398" i="2"/>
  <c r="P398" i="2"/>
  <c r="BK398" i="2"/>
  <c r="J398" i="2"/>
  <c r="BE398" i="2"/>
  <c r="BI395" i="2"/>
  <c r="BH395" i="2"/>
  <c r="BG395" i="2"/>
  <c r="BF395" i="2"/>
  <c r="T395" i="2"/>
  <c r="R395" i="2"/>
  <c r="P395" i="2"/>
  <c r="BK395" i="2"/>
  <c r="J395" i="2"/>
  <c r="BE395" i="2" s="1"/>
  <c r="BI392" i="2"/>
  <c r="BH392" i="2"/>
  <c r="BG392" i="2"/>
  <c r="BF392" i="2"/>
  <c r="T392" i="2"/>
  <c r="R392" i="2"/>
  <c r="P392" i="2"/>
  <c r="BK392" i="2"/>
  <c r="J392" i="2"/>
  <c r="BE392" i="2"/>
  <c r="BI390" i="2"/>
  <c r="BH390" i="2"/>
  <c r="BG390" i="2"/>
  <c r="BF390" i="2"/>
  <c r="T390" i="2"/>
  <c r="R390" i="2"/>
  <c r="P390" i="2"/>
  <c r="BK390" i="2"/>
  <c r="J390" i="2"/>
  <c r="BE390" i="2" s="1"/>
  <c r="BI388" i="2"/>
  <c r="BH388" i="2"/>
  <c r="BG388" i="2"/>
  <c r="BF388" i="2"/>
  <c r="T388" i="2"/>
  <c r="R388" i="2"/>
  <c r="P388" i="2"/>
  <c r="BK388" i="2"/>
  <c r="J388" i="2"/>
  <c r="BE388" i="2"/>
  <c r="BI386" i="2"/>
  <c r="BH386" i="2"/>
  <c r="BG386" i="2"/>
  <c r="BF386" i="2"/>
  <c r="T386" i="2"/>
  <c r="R386" i="2"/>
  <c r="P386" i="2"/>
  <c r="BK386" i="2"/>
  <c r="J386" i="2"/>
  <c r="BE386" i="2" s="1"/>
  <c r="BI383" i="2"/>
  <c r="BH383" i="2"/>
  <c r="BG383" i="2"/>
  <c r="BF383" i="2"/>
  <c r="T383" i="2"/>
  <c r="R383" i="2"/>
  <c r="P383" i="2"/>
  <c r="BK383" i="2"/>
  <c r="J383" i="2"/>
  <c r="BE383" i="2"/>
  <c r="BI381" i="2"/>
  <c r="BH381" i="2"/>
  <c r="BG381" i="2"/>
  <c r="BF381" i="2"/>
  <c r="T381" i="2"/>
  <c r="R381" i="2"/>
  <c r="P381" i="2"/>
  <c r="BK381" i="2"/>
  <c r="J381" i="2"/>
  <c r="BE381" i="2" s="1"/>
  <c r="BI378" i="2"/>
  <c r="BH378" i="2"/>
  <c r="BG378" i="2"/>
  <c r="BF378" i="2"/>
  <c r="T378" i="2"/>
  <c r="R378" i="2"/>
  <c r="P378" i="2"/>
  <c r="BK378" i="2"/>
  <c r="J378" i="2"/>
  <c r="BE378" i="2"/>
  <c r="BI376" i="2"/>
  <c r="BH376" i="2"/>
  <c r="BG376" i="2"/>
  <c r="BF376" i="2"/>
  <c r="T376" i="2"/>
  <c r="R376" i="2"/>
  <c r="P376" i="2"/>
  <c r="BK376" i="2"/>
  <c r="J376" i="2"/>
  <c r="BE376" i="2" s="1"/>
  <c r="BI373" i="2"/>
  <c r="BH373" i="2"/>
  <c r="BG373" i="2"/>
  <c r="BF373" i="2"/>
  <c r="T373" i="2"/>
  <c r="R373" i="2"/>
  <c r="P373" i="2"/>
  <c r="BK373" i="2"/>
  <c r="J373" i="2"/>
  <c r="BE373" i="2"/>
  <c r="BI371" i="2"/>
  <c r="BH371" i="2"/>
  <c r="BG371" i="2"/>
  <c r="BF371" i="2"/>
  <c r="T371" i="2"/>
  <c r="R371" i="2"/>
  <c r="P371" i="2"/>
  <c r="BK371" i="2"/>
  <c r="J371" i="2"/>
  <c r="BE371" i="2" s="1"/>
  <c r="BI369" i="2"/>
  <c r="BH369" i="2"/>
  <c r="BG369" i="2"/>
  <c r="BF369" i="2"/>
  <c r="T369" i="2"/>
  <c r="R369" i="2"/>
  <c r="P369" i="2"/>
  <c r="BK369" i="2"/>
  <c r="J369" i="2"/>
  <c r="BE369" i="2"/>
  <c r="BI367" i="2"/>
  <c r="BH367" i="2"/>
  <c r="BG367" i="2"/>
  <c r="BF367" i="2"/>
  <c r="T367" i="2"/>
  <c r="R367" i="2"/>
  <c r="P367" i="2"/>
  <c r="BK367" i="2"/>
  <c r="J367" i="2"/>
  <c r="BE367" i="2" s="1"/>
  <c r="BI364" i="2"/>
  <c r="BH364" i="2"/>
  <c r="BG364" i="2"/>
  <c r="BF364" i="2"/>
  <c r="T364" i="2"/>
  <c r="R364" i="2"/>
  <c r="P364" i="2"/>
  <c r="BK364" i="2"/>
  <c r="J364" i="2"/>
  <c r="BE364" i="2"/>
  <c r="BI362" i="2"/>
  <c r="BH362" i="2"/>
  <c r="BG362" i="2"/>
  <c r="BF362" i="2"/>
  <c r="T362" i="2"/>
  <c r="R362" i="2"/>
  <c r="P362" i="2"/>
  <c r="BK362" i="2"/>
  <c r="J362" i="2"/>
  <c r="BE362" i="2" s="1"/>
  <c r="BI359" i="2"/>
  <c r="BH359" i="2"/>
  <c r="BG359" i="2"/>
  <c r="BF359" i="2"/>
  <c r="T359" i="2"/>
  <c r="R359" i="2"/>
  <c r="P359" i="2"/>
  <c r="BK359" i="2"/>
  <c r="J359" i="2"/>
  <c r="BE359" i="2"/>
  <c r="BI356" i="2"/>
  <c r="BH356" i="2"/>
  <c r="BG356" i="2"/>
  <c r="BF356" i="2"/>
  <c r="T356" i="2"/>
  <c r="R356" i="2"/>
  <c r="P356" i="2"/>
  <c r="BK356" i="2"/>
  <c r="J356" i="2"/>
  <c r="BE356" i="2" s="1"/>
  <c r="BI354" i="2"/>
  <c r="BH354" i="2"/>
  <c r="BG354" i="2"/>
  <c r="BF354" i="2"/>
  <c r="T354" i="2"/>
  <c r="R354" i="2"/>
  <c r="P354" i="2"/>
  <c r="BK354" i="2"/>
  <c r="J354" i="2"/>
  <c r="BE354" i="2"/>
  <c r="BI352" i="2"/>
  <c r="BH352" i="2"/>
  <c r="BG352" i="2"/>
  <c r="BF352" i="2"/>
  <c r="T352" i="2"/>
  <c r="R352" i="2"/>
  <c r="P352" i="2"/>
  <c r="BK352" i="2"/>
  <c r="J352" i="2"/>
  <c r="BE352" i="2" s="1"/>
  <c r="BI350" i="2"/>
  <c r="BH350" i="2"/>
  <c r="BG350" i="2"/>
  <c r="BF350" i="2"/>
  <c r="T350" i="2"/>
  <c r="R350" i="2"/>
  <c r="P350" i="2"/>
  <c r="BK350" i="2"/>
  <c r="J350" i="2"/>
  <c r="BE350" i="2"/>
  <c r="BI347" i="2"/>
  <c r="BH347" i="2"/>
  <c r="BG347" i="2"/>
  <c r="BF347" i="2"/>
  <c r="T347" i="2"/>
  <c r="R347" i="2"/>
  <c r="P347" i="2"/>
  <c r="BK347" i="2"/>
  <c r="BK326" i="2" s="1"/>
  <c r="J326" i="2" s="1"/>
  <c r="J61" i="2" s="1"/>
  <c r="J347" i="2"/>
  <c r="BE347" i="2" s="1"/>
  <c r="BI344" i="2"/>
  <c r="BH344" i="2"/>
  <c r="BG344" i="2"/>
  <c r="BF344" i="2"/>
  <c r="T344" i="2"/>
  <c r="R344" i="2"/>
  <c r="P344" i="2"/>
  <c r="BK344" i="2"/>
  <c r="J344" i="2"/>
  <c r="BE344" i="2"/>
  <c r="BI342" i="2"/>
  <c r="BH342" i="2"/>
  <c r="BG342" i="2"/>
  <c r="BF342" i="2"/>
  <c r="T342" i="2"/>
  <c r="R342" i="2"/>
  <c r="P342" i="2"/>
  <c r="BK342" i="2"/>
  <c r="J342" i="2"/>
  <c r="BE342" i="2" s="1"/>
  <c r="BI339" i="2"/>
  <c r="BH339" i="2"/>
  <c r="BG339" i="2"/>
  <c r="BF339" i="2"/>
  <c r="T339" i="2"/>
  <c r="R339" i="2"/>
  <c r="P339" i="2"/>
  <c r="BK339" i="2"/>
  <c r="J339" i="2"/>
  <c r="BE339" i="2"/>
  <c r="BI336" i="2"/>
  <c r="BH336" i="2"/>
  <c r="BG336" i="2"/>
  <c r="BF336" i="2"/>
  <c r="T336" i="2"/>
  <c r="R336" i="2"/>
  <c r="P336" i="2"/>
  <c r="BK336" i="2"/>
  <c r="J336" i="2"/>
  <c r="BE336" i="2" s="1"/>
  <c r="BI334" i="2"/>
  <c r="BH334" i="2"/>
  <c r="BG334" i="2"/>
  <c r="BF334" i="2"/>
  <c r="T334" i="2"/>
  <c r="R334" i="2"/>
  <c r="P334" i="2"/>
  <c r="BK334" i="2"/>
  <c r="J334" i="2"/>
  <c r="BE334" i="2"/>
  <c r="BI331" i="2"/>
  <c r="BH331" i="2"/>
  <c r="BG331" i="2"/>
  <c r="BF331" i="2"/>
  <c r="T331" i="2"/>
  <c r="R331" i="2"/>
  <c r="P331" i="2"/>
  <c r="BK331" i="2"/>
  <c r="J331" i="2"/>
  <c r="BE331" i="2" s="1"/>
  <c r="BI329" i="2"/>
  <c r="BH329" i="2"/>
  <c r="BG329" i="2"/>
  <c r="BF329" i="2"/>
  <c r="T329" i="2"/>
  <c r="R329" i="2"/>
  <c r="R326" i="2" s="1"/>
  <c r="P329" i="2"/>
  <c r="BK329" i="2"/>
  <c r="J329" i="2"/>
  <c r="BE329" i="2"/>
  <c r="BI327" i="2"/>
  <c r="BH327" i="2"/>
  <c r="BG327" i="2"/>
  <c r="BF327" i="2"/>
  <c r="T327" i="2"/>
  <c r="R327" i="2"/>
  <c r="P327" i="2"/>
  <c r="P326" i="2" s="1"/>
  <c r="BK327" i="2"/>
  <c r="J327" i="2"/>
  <c r="BE327" i="2" s="1"/>
  <c r="BI324" i="2"/>
  <c r="BH324" i="2"/>
  <c r="BG324" i="2"/>
  <c r="BF324" i="2"/>
  <c r="T324" i="2"/>
  <c r="R324" i="2"/>
  <c r="P324" i="2"/>
  <c r="BK324" i="2"/>
  <c r="J324" i="2"/>
  <c r="BE324" i="2" s="1"/>
  <c r="BI321" i="2"/>
  <c r="BH321" i="2"/>
  <c r="BG321" i="2"/>
  <c r="BF321" i="2"/>
  <c r="T321" i="2"/>
  <c r="R321" i="2"/>
  <c r="P321" i="2"/>
  <c r="BK321" i="2"/>
  <c r="J321" i="2"/>
  <c r="BE321" i="2"/>
  <c r="BI312" i="2"/>
  <c r="BH312" i="2"/>
  <c r="BG312" i="2"/>
  <c r="BF312" i="2"/>
  <c r="T312" i="2"/>
  <c r="R312" i="2"/>
  <c r="P312" i="2"/>
  <c r="BK312" i="2"/>
  <c r="J312" i="2"/>
  <c r="BE312" i="2" s="1"/>
  <c r="BI310" i="2"/>
  <c r="BH310" i="2"/>
  <c r="BG310" i="2"/>
  <c r="BF310" i="2"/>
  <c r="T310" i="2"/>
  <c r="R310" i="2"/>
  <c r="P310" i="2"/>
  <c r="BK310" i="2"/>
  <c r="J310" i="2"/>
  <c r="BE310" i="2"/>
  <c r="BI306" i="2"/>
  <c r="BH306" i="2"/>
  <c r="BG306" i="2"/>
  <c r="BF306" i="2"/>
  <c r="T306" i="2"/>
  <c r="R306" i="2"/>
  <c r="P306" i="2"/>
  <c r="BK306" i="2"/>
  <c r="J306" i="2"/>
  <c r="BE306" i="2" s="1"/>
  <c r="BI302" i="2"/>
  <c r="BH302" i="2"/>
  <c r="BG302" i="2"/>
  <c r="BF302" i="2"/>
  <c r="T302" i="2"/>
  <c r="R302" i="2"/>
  <c r="P302" i="2"/>
  <c r="BK302" i="2"/>
  <c r="J302" i="2"/>
  <c r="BE302" i="2"/>
  <c r="BI298" i="2"/>
  <c r="BH298" i="2"/>
  <c r="BG298" i="2"/>
  <c r="BF298" i="2"/>
  <c r="T298" i="2"/>
  <c r="R298" i="2"/>
  <c r="P298" i="2"/>
  <c r="BK298" i="2"/>
  <c r="J298" i="2"/>
  <c r="BE298" i="2" s="1"/>
  <c r="BI294" i="2"/>
  <c r="BH294" i="2"/>
  <c r="BG294" i="2"/>
  <c r="BF294" i="2"/>
  <c r="T294" i="2"/>
  <c r="R294" i="2"/>
  <c r="P294" i="2"/>
  <c r="BK294" i="2"/>
  <c r="J294" i="2"/>
  <c r="BE294" i="2"/>
  <c r="BI290" i="2"/>
  <c r="BH290" i="2"/>
  <c r="BG290" i="2"/>
  <c r="BF290" i="2"/>
  <c r="T290" i="2"/>
  <c r="R290" i="2"/>
  <c r="P290" i="2"/>
  <c r="BK290" i="2"/>
  <c r="J290" i="2"/>
  <c r="BE290" i="2" s="1"/>
  <c r="BI286" i="2"/>
  <c r="BH286" i="2"/>
  <c r="BG286" i="2"/>
  <c r="BF286" i="2"/>
  <c r="T286" i="2"/>
  <c r="R286" i="2"/>
  <c r="P286" i="2"/>
  <c r="BK286" i="2"/>
  <c r="J286" i="2"/>
  <c r="BE286" i="2"/>
  <c r="BI282" i="2"/>
  <c r="BH282" i="2"/>
  <c r="BG282" i="2"/>
  <c r="BF282" i="2"/>
  <c r="T282" i="2"/>
  <c r="R282" i="2"/>
  <c r="P282" i="2"/>
  <c r="BK282" i="2"/>
  <c r="J282" i="2"/>
  <c r="BE282" i="2" s="1"/>
  <c r="BI278" i="2"/>
  <c r="BH278" i="2"/>
  <c r="BG278" i="2"/>
  <c r="BF278" i="2"/>
  <c r="T278" i="2"/>
  <c r="R278" i="2"/>
  <c r="P278" i="2"/>
  <c r="BK278" i="2"/>
  <c r="J278" i="2"/>
  <c r="BE278" i="2"/>
  <c r="BI274" i="2"/>
  <c r="BH274" i="2"/>
  <c r="BG274" i="2"/>
  <c r="BF274" i="2"/>
  <c r="T274" i="2"/>
  <c r="R274" i="2"/>
  <c r="P274" i="2"/>
  <c r="BK274" i="2"/>
  <c r="J274" i="2"/>
  <c r="BE274" i="2" s="1"/>
  <c r="BI267" i="2"/>
  <c r="BH267" i="2"/>
  <c r="BG267" i="2"/>
  <c r="BF267" i="2"/>
  <c r="T267" i="2"/>
  <c r="R267" i="2"/>
  <c r="P267" i="2"/>
  <c r="BK267" i="2"/>
  <c r="J267" i="2"/>
  <c r="BE267" i="2"/>
  <c r="BI263" i="2"/>
  <c r="BH263" i="2"/>
  <c r="BG263" i="2"/>
  <c r="BF263" i="2"/>
  <c r="T263" i="2"/>
  <c r="R263" i="2"/>
  <c r="P263" i="2"/>
  <c r="BK263" i="2"/>
  <c r="J263" i="2"/>
  <c r="BE263" i="2" s="1"/>
  <c r="BI260" i="2"/>
  <c r="BH260" i="2"/>
  <c r="BG260" i="2"/>
  <c r="BF260" i="2"/>
  <c r="T260" i="2"/>
  <c r="R260" i="2"/>
  <c r="P260" i="2"/>
  <c r="BK260" i="2"/>
  <c r="J260" i="2"/>
  <c r="BE260" i="2"/>
  <c r="BI252" i="2"/>
  <c r="BH252" i="2"/>
  <c r="BG252" i="2"/>
  <c r="BF252" i="2"/>
  <c r="T252" i="2"/>
  <c r="R252" i="2"/>
  <c r="P252" i="2"/>
  <c r="BK252" i="2"/>
  <c r="J252" i="2"/>
  <c r="BE252" i="2" s="1"/>
  <c r="BI248" i="2"/>
  <c r="BH248" i="2"/>
  <c r="BG248" i="2"/>
  <c r="BF248" i="2"/>
  <c r="T248" i="2"/>
  <c r="R248" i="2"/>
  <c r="P248" i="2"/>
  <c r="BK248" i="2"/>
  <c r="J248" i="2"/>
  <c r="BE248" i="2"/>
  <c r="BI244" i="2"/>
  <c r="BH244" i="2"/>
  <c r="BG244" i="2"/>
  <c r="BF244" i="2"/>
  <c r="T244" i="2"/>
  <c r="R244" i="2"/>
  <c r="P244" i="2"/>
  <c r="BK244" i="2"/>
  <c r="J244" i="2"/>
  <c r="BE244" i="2" s="1"/>
  <c r="BI240" i="2"/>
  <c r="BH240" i="2"/>
  <c r="BG240" i="2"/>
  <c r="BF240" i="2"/>
  <c r="T240" i="2"/>
  <c r="R240" i="2"/>
  <c r="P240" i="2"/>
  <c r="BK240" i="2"/>
  <c r="J240" i="2"/>
  <c r="BE240" i="2"/>
  <c r="BI236" i="2"/>
  <c r="BH236" i="2"/>
  <c r="BG236" i="2"/>
  <c r="BF236" i="2"/>
  <c r="T236" i="2"/>
  <c r="R236" i="2"/>
  <c r="P236" i="2"/>
  <c r="BK236" i="2"/>
  <c r="J236" i="2"/>
  <c r="BE236" i="2" s="1"/>
  <c r="BI232" i="2"/>
  <c r="BH232" i="2"/>
  <c r="BG232" i="2"/>
  <c r="BF232" i="2"/>
  <c r="T232" i="2"/>
  <c r="R232" i="2"/>
  <c r="P232" i="2"/>
  <c r="BK232" i="2"/>
  <c r="J232" i="2"/>
  <c r="BE232" i="2"/>
  <c r="BI228" i="2"/>
  <c r="BH228" i="2"/>
  <c r="BG228" i="2"/>
  <c r="BF228" i="2"/>
  <c r="T228" i="2"/>
  <c r="T223" i="2" s="1"/>
  <c r="R228" i="2"/>
  <c r="P228" i="2"/>
  <c r="BK228" i="2"/>
  <c r="J228" i="2"/>
  <c r="BE228" i="2" s="1"/>
  <c r="BI224" i="2"/>
  <c r="BH224" i="2"/>
  <c r="BG224" i="2"/>
  <c r="BF224" i="2"/>
  <c r="T224" i="2"/>
  <c r="R224" i="2"/>
  <c r="P224" i="2"/>
  <c r="P223" i="2"/>
  <c r="BK224" i="2"/>
  <c r="J224" i="2"/>
  <c r="BE224" i="2" s="1"/>
  <c r="BI220" i="2"/>
  <c r="BH220" i="2"/>
  <c r="BG220" i="2"/>
  <c r="BF220" i="2"/>
  <c r="T220" i="2"/>
  <c r="R220" i="2"/>
  <c r="P220" i="2"/>
  <c r="P210" i="2" s="1"/>
  <c r="BK220" i="2"/>
  <c r="J220" i="2"/>
  <c r="BE220" i="2"/>
  <c r="BI217" i="2"/>
  <c r="BH217" i="2"/>
  <c r="BG217" i="2"/>
  <c r="BF217" i="2"/>
  <c r="T217" i="2"/>
  <c r="R217" i="2"/>
  <c r="P217" i="2"/>
  <c r="BK217" i="2"/>
  <c r="J217" i="2"/>
  <c r="BE217" i="2" s="1"/>
  <c r="BI211" i="2"/>
  <c r="BH211" i="2"/>
  <c r="BG211" i="2"/>
  <c r="BF211" i="2"/>
  <c r="T211" i="2"/>
  <c r="T210" i="2"/>
  <c r="R211" i="2"/>
  <c r="R210" i="2" s="1"/>
  <c r="P211" i="2"/>
  <c r="BK211" i="2"/>
  <c r="BK210" i="2" s="1"/>
  <c r="J210" i="2" s="1"/>
  <c r="J59" i="2" s="1"/>
  <c r="J211" i="2"/>
  <c r="BE211" i="2"/>
  <c r="BI207" i="2"/>
  <c r="BH207" i="2"/>
  <c r="BG207" i="2"/>
  <c r="BF207" i="2"/>
  <c r="T207" i="2"/>
  <c r="R207" i="2"/>
  <c r="P207" i="2"/>
  <c r="BK207" i="2"/>
  <c r="J207" i="2"/>
  <c r="BE207" i="2"/>
  <c r="BI201" i="2"/>
  <c r="BH201" i="2"/>
  <c r="BG201" i="2"/>
  <c r="BF201" i="2"/>
  <c r="T201" i="2"/>
  <c r="R201" i="2"/>
  <c r="P201" i="2"/>
  <c r="BK201" i="2"/>
  <c r="J201" i="2"/>
  <c r="BE201" i="2" s="1"/>
  <c r="BI198" i="2"/>
  <c r="BH198" i="2"/>
  <c r="BG198" i="2"/>
  <c r="BF198" i="2"/>
  <c r="T198" i="2"/>
  <c r="R198" i="2"/>
  <c r="P198" i="2"/>
  <c r="BK198" i="2"/>
  <c r="J198" i="2"/>
  <c r="BE198" i="2"/>
  <c r="BI190" i="2"/>
  <c r="BH190" i="2"/>
  <c r="BG190" i="2"/>
  <c r="BF190" i="2"/>
  <c r="T190" i="2"/>
  <c r="R190" i="2"/>
  <c r="P190" i="2"/>
  <c r="BK190" i="2"/>
  <c r="J190" i="2"/>
  <c r="BE190" i="2" s="1"/>
  <c r="BI183" i="2"/>
  <c r="BH183" i="2"/>
  <c r="BG183" i="2"/>
  <c r="BF183" i="2"/>
  <c r="T183" i="2"/>
  <c r="R183" i="2"/>
  <c r="P183" i="2"/>
  <c r="BK183" i="2"/>
  <c r="J183" i="2"/>
  <c r="BE183" i="2"/>
  <c r="BI176" i="2"/>
  <c r="BH176" i="2"/>
  <c r="BG176" i="2"/>
  <c r="BF176" i="2"/>
  <c r="T176" i="2"/>
  <c r="R176" i="2"/>
  <c r="P176" i="2"/>
  <c r="BK176" i="2"/>
  <c r="J176" i="2"/>
  <c r="BE176" i="2" s="1"/>
  <c r="BI173" i="2"/>
  <c r="BH173" i="2"/>
  <c r="BG173" i="2"/>
  <c r="BF173" i="2"/>
  <c r="T173" i="2"/>
  <c r="R173" i="2"/>
  <c r="P173" i="2"/>
  <c r="BK173" i="2"/>
  <c r="J173" i="2"/>
  <c r="BE173" i="2"/>
  <c r="BI170" i="2"/>
  <c r="BH170" i="2"/>
  <c r="BG170" i="2"/>
  <c r="BF170" i="2"/>
  <c r="T170" i="2"/>
  <c r="R170" i="2"/>
  <c r="P170" i="2"/>
  <c r="BK170" i="2"/>
  <c r="J170" i="2"/>
  <c r="BE170" i="2" s="1"/>
  <c r="BI167" i="2"/>
  <c r="BH167" i="2"/>
  <c r="BG167" i="2"/>
  <c r="BF167" i="2"/>
  <c r="T167" i="2"/>
  <c r="R167" i="2"/>
  <c r="P167" i="2"/>
  <c r="BK167" i="2"/>
  <c r="J167" i="2"/>
  <c r="BE167" i="2"/>
  <c r="BI164" i="2"/>
  <c r="BH164" i="2"/>
  <c r="BG164" i="2"/>
  <c r="BF164" i="2"/>
  <c r="T164" i="2"/>
  <c r="R164" i="2"/>
  <c r="P164" i="2"/>
  <c r="BK164" i="2"/>
  <c r="J164" i="2"/>
  <c r="BE164" i="2" s="1"/>
  <c r="BI161" i="2"/>
  <c r="BH161" i="2"/>
  <c r="BG161" i="2"/>
  <c r="BF161" i="2"/>
  <c r="T161" i="2"/>
  <c r="R161" i="2"/>
  <c r="P161" i="2"/>
  <c r="BK161" i="2"/>
  <c r="J161" i="2"/>
  <c r="BE161" i="2"/>
  <c r="BI158" i="2"/>
  <c r="BH158" i="2"/>
  <c r="BG158" i="2"/>
  <c r="BF158" i="2"/>
  <c r="T158" i="2"/>
  <c r="R158" i="2"/>
  <c r="P158" i="2"/>
  <c r="BK158" i="2"/>
  <c r="J158" i="2"/>
  <c r="BE158" i="2" s="1"/>
  <c r="BI155" i="2"/>
  <c r="BH155" i="2"/>
  <c r="BG155" i="2"/>
  <c r="BF155" i="2"/>
  <c r="T155" i="2"/>
  <c r="R155" i="2"/>
  <c r="P155" i="2"/>
  <c r="BK155" i="2"/>
  <c r="J155" i="2"/>
  <c r="BE155" i="2"/>
  <c r="BI153" i="2"/>
  <c r="BH153" i="2"/>
  <c r="BG153" i="2"/>
  <c r="BF153" i="2"/>
  <c r="T153" i="2"/>
  <c r="R153" i="2"/>
  <c r="P153" i="2"/>
  <c r="BK153" i="2"/>
  <c r="J153" i="2"/>
  <c r="BE153" i="2" s="1"/>
  <c r="BI148" i="2"/>
  <c r="BH148" i="2"/>
  <c r="BG148" i="2"/>
  <c r="BF148" i="2"/>
  <c r="T148" i="2"/>
  <c r="R148" i="2"/>
  <c r="P148" i="2"/>
  <c r="BK148" i="2"/>
  <c r="J148" i="2"/>
  <c r="BE148" i="2"/>
  <c r="BI146" i="2"/>
  <c r="BH146" i="2"/>
  <c r="BG146" i="2"/>
  <c r="BF146" i="2"/>
  <c r="T146" i="2"/>
  <c r="R146" i="2"/>
  <c r="P146" i="2"/>
  <c r="BK146" i="2"/>
  <c r="J146" i="2"/>
  <c r="BE146" i="2" s="1"/>
  <c r="BI141" i="2"/>
  <c r="BH141" i="2"/>
  <c r="BG141" i="2"/>
  <c r="BF141" i="2"/>
  <c r="T141" i="2"/>
  <c r="R141" i="2"/>
  <c r="P141" i="2"/>
  <c r="BK141" i="2"/>
  <c r="J141" i="2"/>
  <c r="BE141" i="2"/>
  <c r="BI139" i="2"/>
  <c r="BH139" i="2"/>
  <c r="BG139" i="2"/>
  <c r="BF139" i="2"/>
  <c r="T139" i="2"/>
  <c r="R139" i="2"/>
  <c r="P139" i="2"/>
  <c r="BK139" i="2"/>
  <c r="J139" i="2"/>
  <c r="BE139" i="2" s="1"/>
  <c r="BI135" i="2"/>
  <c r="BH135" i="2"/>
  <c r="BG135" i="2"/>
  <c r="BF135" i="2"/>
  <c r="T135" i="2"/>
  <c r="R135" i="2"/>
  <c r="P135" i="2"/>
  <c r="BK135" i="2"/>
  <c r="J135" i="2"/>
  <c r="BE135" i="2"/>
  <c r="BI131" i="2"/>
  <c r="BH131" i="2"/>
  <c r="BG131" i="2"/>
  <c r="BF131" i="2"/>
  <c r="T131" i="2"/>
  <c r="R131" i="2"/>
  <c r="P131" i="2"/>
  <c r="BK131" i="2"/>
  <c r="J131" i="2"/>
  <c r="BE131" i="2" s="1"/>
  <c r="BI127" i="2"/>
  <c r="BH127" i="2"/>
  <c r="BG127" i="2"/>
  <c r="BF127" i="2"/>
  <c r="T127" i="2"/>
  <c r="R127" i="2"/>
  <c r="P127" i="2"/>
  <c r="BK127" i="2"/>
  <c r="J127" i="2"/>
  <c r="BE127" i="2"/>
  <c r="BI119" i="2"/>
  <c r="BH119" i="2"/>
  <c r="BG119" i="2"/>
  <c r="BF119" i="2"/>
  <c r="T119" i="2"/>
  <c r="R119" i="2"/>
  <c r="P119" i="2"/>
  <c r="BK119" i="2"/>
  <c r="J119" i="2"/>
  <c r="BE119" i="2" s="1"/>
  <c r="BI114" i="2"/>
  <c r="BH114" i="2"/>
  <c r="BG114" i="2"/>
  <c r="BF114" i="2"/>
  <c r="T114" i="2"/>
  <c r="R114" i="2"/>
  <c r="P114" i="2"/>
  <c r="BK114" i="2"/>
  <c r="J114" i="2"/>
  <c r="BE114" i="2"/>
  <c r="BI109" i="2"/>
  <c r="BH109" i="2"/>
  <c r="BG109" i="2"/>
  <c r="BF109" i="2"/>
  <c r="T109" i="2"/>
  <c r="R109" i="2"/>
  <c r="P109" i="2"/>
  <c r="BK109" i="2"/>
  <c r="J109" i="2"/>
  <c r="BE109" i="2" s="1"/>
  <c r="BI99" i="2"/>
  <c r="BH99" i="2"/>
  <c r="BG99" i="2"/>
  <c r="BF99" i="2"/>
  <c r="T99" i="2"/>
  <c r="R99" i="2"/>
  <c r="P99" i="2"/>
  <c r="BK99" i="2"/>
  <c r="J99" i="2"/>
  <c r="BE99" i="2"/>
  <c r="BI96" i="2"/>
  <c r="BH96" i="2"/>
  <c r="BG96" i="2"/>
  <c r="BF96" i="2"/>
  <c r="T96" i="2"/>
  <c r="R96" i="2"/>
  <c r="P96" i="2"/>
  <c r="BK96" i="2"/>
  <c r="J96" i="2"/>
  <c r="BE96" i="2" s="1"/>
  <c r="BI94" i="2"/>
  <c r="BH94" i="2"/>
  <c r="BG94" i="2"/>
  <c r="BF94" i="2"/>
  <c r="T94" i="2"/>
  <c r="R94" i="2"/>
  <c r="P94" i="2"/>
  <c r="BK94" i="2"/>
  <c r="J94" i="2"/>
  <c r="BE94" i="2"/>
  <c r="BI90" i="2"/>
  <c r="F34" i="2" s="1"/>
  <c r="BD52" i="1" s="1"/>
  <c r="BD51" i="1" s="1"/>
  <c r="W30" i="1" s="1"/>
  <c r="BH90" i="2"/>
  <c r="BG90" i="2"/>
  <c r="BF90" i="2"/>
  <c r="T90" i="2"/>
  <c r="R90" i="2"/>
  <c r="P90" i="2"/>
  <c r="BK90" i="2"/>
  <c r="J90" i="2"/>
  <c r="BE90" i="2" s="1"/>
  <c r="BI86" i="2"/>
  <c r="BH86" i="2"/>
  <c r="F33" i="2" s="1"/>
  <c r="BC52" i="1" s="1"/>
  <c r="BC51" i="1" s="1"/>
  <c r="BG86" i="2"/>
  <c r="BF86" i="2"/>
  <c r="J31" i="2"/>
  <c r="AW52" i="1" s="1"/>
  <c r="T86" i="2"/>
  <c r="R86" i="2"/>
  <c r="R85" i="2" s="1"/>
  <c r="P86" i="2"/>
  <c r="BK86" i="2"/>
  <c r="J86" i="2"/>
  <c r="BE86" i="2" s="1"/>
  <c r="J79" i="2"/>
  <c r="F79" i="2"/>
  <c r="F77" i="2"/>
  <c r="E75" i="2"/>
  <c r="J51" i="2"/>
  <c r="F51" i="2"/>
  <c r="F49" i="2"/>
  <c r="E47" i="2"/>
  <c r="J18" i="2"/>
  <c r="E18" i="2"/>
  <c r="F80" i="2" s="1"/>
  <c r="J17" i="2"/>
  <c r="J12" i="2"/>
  <c r="J77" i="2" s="1"/>
  <c r="J49" i="2"/>
  <c r="E7" i="2"/>
  <c r="E45" i="2" s="1"/>
  <c r="E73" i="2"/>
  <c r="AS51" i="1"/>
  <c r="L47" i="1"/>
  <c r="AM46" i="1"/>
  <c r="L46" i="1"/>
  <c r="AM44" i="1"/>
  <c r="L44" i="1"/>
  <c r="L42" i="1"/>
  <c r="L41" i="1"/>
  <c r="J30" i="2" l="1"/>
  <c r="AV52" i="1" s="1"/>
  <c r="AT52" i="1" s="1"/>
  <c r="F30" i="2"/>
  <c r="AZ52" i="1" s="1"/>
  <c r="W29" i="1"/>
  <c r="AY51" i="1"/>
  <c r="F31" i="2"/>
  <c r="BA52" i="1" s="1"/>
  <c r="E74" i="3"/>
  <c r="F81" i="3"/>
  <c r="F52" i="3"/>
  <c r="F30" i="3"/>
  <c r="AZ53" i="1" s="1"/>
  <c r="P85" i="2"/>
  <c r="P84" i="2" s="1"/>
  <c r="P83" i="2" s="1"/>
  <c r="AU52" i="1" s="1"/>
  <c r="AU51" i="1" s="1"/>
  <c r="T85" i="2"/>
  <c r="F32" i="2"/>
  <c r="BB52" i="1" s="1"/>
  <c r="BB51" i="1" s="1"/>
  <c r="R223" i="2"/>
  <c r="R84" i="2" s="1"/>
  <c r="R83" i="2" s="1"/>
  <c r="BK85" i="3"/>
  <c r="J86" i="3"/>
  <c r="J58" i="3" s="1"/>
  <c r="F52" i="2"/>
  <c r="BK85" i="2"/>
  <c r="BK223" i="2"/>
  <c r="J223" i="2" s="1"/>
  <c r="J60" i="2" s="1"/>
  <c r="T326" i="2"/>
  <c r="J78" i="3"/>
  <c r="J49" i="3"/>
  <c r="R85" i="3"/>
  <c r="R84" i="3" s="1"/>
  <c r="F31" i="3"/>
  <c r="BA53" i="1" s="1"/>
  <c r="T84" i="2" l="1"/>
  <c r="T83" i="2" s="1"/>
  <c r="BK84" i="3"/>
  <c r="J84" i="3" s="1"/>
  <c r="J85" i="3"/>
  <c r="J57" i="3" s="1"/>
  <c r="J85" i="2"/>
  <c r="J58" i="2" s="1"/>
  <c r="BK84" i="2"/>
  <c r="AZ51" i="1"/>
  <c r="AX51" i="1"/>
  <c r="W28" i="1"/>
  <c r="BA51" i="1"/>
  <c r="W26" i="1" l="1"/>
  <c r="AV51" i="1"/>
  <c r="J56" i="3"/>
  <c r="J27" i="3"/>
  <c r="W27" i="1"/>
  <c r="AW51" i="1"/>
  <c r="AK27" i="1" s="1"/>
  <c r="J84" i="2"/>
  <c r="J57" i="2" s="1"/>
  <c r="BK83" i="2"/>
  <c r="J83" i="2" s="1"/>
  <c r="AG53" i="1" l="1"/>
  <c r="AN53" i="1" s="1"/>
  <c r="J36" i="3"/>
  <c r="AK26" i="1"/>
  <c r="AT51" i="1"/>
  <c r="J27" i="2"/>
  <c r="J56" i="2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<sst xmlns="http://schemas.openxmlformats.org/spreadsheetml/2006/main" count="4314" uniqueCount="913">
  <si>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</si>
  <si>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</si>
  <si>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</si>
  <si>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</si>
  <si>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</si>
  <si>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</si>
  <si>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</si>
  <si>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{abd0ff8a-7d66-44db-b534-9f2c411410f0}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</si>
  <si>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</si>
  <si>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</si>
  <si>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</si>
  <si>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</si>
  <si>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</si>
  <si>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</si>
  <si>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</si>
  <si>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</si>
  <si>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TAVOD161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</si>
  <si>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</si>
  <si>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</si>
  <si>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Krompach - oprava vodovodu 3.etapa</t>
  </si>
  <si>
    <t>0,1</t>
  </si>
  <si>
    <t>KSO:</t>
  </si>
  <si>
    <t/>
  </si>
  <si>
    <t>CC-CZ:</t>
  </si>
  <si>
    <t>1</t>
  </si>
  <si>
    <t>Místo:</t>
  </si>
  <si>
    <t>Krompach</t>
  </si>
  <si>
    <t>Datum:</t>
  </si>
  <si>
    <t>6. 12. 2017</t>
  </si>
  <si>
    <t>10</t>
  </si>
  <si>
    <t>100</t>
  </si>
  <si>
    <t>Zadavatel:</t>
  </si>
  <si>
    <t>IČ:</t>
  </si>
  <si>
    <t>Obec Krompach</t>
  </si>
  <si>
    <t>DIČ:</t>
  </si>
  <si>
    <t>Uchazeč:</t>
  </si>
  <si>
    <t>Vyplň údaj</t>
  </si>
  <si>
    <t>Projektant:</t>
  </si>
  <si>
    <t>Vodohospodářské projekty s.r.o.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</si>
  <si>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</si>
  <si>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</si>
  <si>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</si>
  <si>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</si>
  <si>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</si>
  <si>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</si>
  <si>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</si>
  <si>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</si>
  <si>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</si>
  <si>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</si>
  <si>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</si>
  <si>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</si>
  <si>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</si>
  <si>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</si>
  <si>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</si>
  <si>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</si>
  <si>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</si>
  <si>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</si>
  <si>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</si>
  <si>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</si>
  <si>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</si>
  <si>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</si>
  <si>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</si>
  <si>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</si>
  <si>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</si>
  <si>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</si>
  <si>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</si>
  <si>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</si>
  <si>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</si>
  <si>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</si>
  <si>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</si>
  <si>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</si>
  <si>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</si>
  <si>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</si>
  <si>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</si>
  <si>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</si>
  <si>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</si>
  <si>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</si>
  <si>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</si>
  <si>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</si>
  <si>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</si>
  <si>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</si>
  <si>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</si>
  <si>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vodovodu 3.etapa</t>
  </si>
  <si>
    <t>ING</t>
  </si>
  <si>
    <t>{b34e21fc-4722-41f5-b35f-668aade40a5c}</t>
  </si>
  <si>
    <t>827 19</t>
  </si>
  <si>
    <t>2</t>
  </si>
  <si>
    <t>VON</t>
  </si>
  <si>
    <t>Vedlejší a ostatní náklady</t>
  </si>
  <si>
    <t>{b9a312df-3914-48ea-bdbd-133eaaf6a481}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</si>
  <si>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</si>
  <si>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</si>
  <si>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</si>
  <si>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</si>
  <si>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</si>
  <si>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</si>
  <si>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</si>
  <si>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vodovodu 3.etapa</t>
  </si>
  <si>
    <t>2222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</si>
  <si>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</si>
  <si>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</si>
  <si>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</si>
  <si>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</si>
  <si>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</si>
  <si>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</si>
  <si>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</si>
  <si>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</si>
  <si>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</si>
  <si>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</si>
  <si>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8PV - Provizorní vodovod</t>
  </si>
  <si>
    <t xml:space="preserve">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</si>
  <si>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</si>
  <si>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</si>
  <si>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</si>
  <si>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</si>
  <si>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</si>
  <si>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</si>
  <si>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</si>
  <si>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</si>
  <si>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</si>
  <si>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</si>
  <si>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</si>
  <si>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</si>
  <si>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</si>
  <si>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</si>
  <si>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</si>
  <si>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</si>
  <si>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</si>
  <si>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</si>
  <si>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</si>
  <si>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</si>
  <si>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</si>
  <si>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</si>
  <si>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2017 02</t>
  </si>
  <si>
    <t>4</t>
  </si>
  <si>
    <t>1347493538</t>
  </si>
  <si>
    <t>PP</t>
  </si>
  <si>
    <t>Čerpání vody na dopravní výšku do 10 m s uvažovaným průměrným přítokem do 500 l/min</t>
  </si>
  <si>
    <t>VV</t>
  </si>
  <si>
    <t>(bude upřesněno dle skutečnosti s měřením motohodin)</t>
  </si>
  <si>
    <t>20*8</t>
  </si>
  <si>
    <t>115101301</t>
  </si>
  <si>
    <t>Pohotovost čerpací soupravy pro dopravní výšku do 10 m přítok do 500 l/min</t>
  </si>
  <si>
    <t>den</t>
  </si>
  <si>
    <t>351465940</t>
  </si>
  <si>
    <t>Pohotovost záložní čerpací soupravy pro dopravní výšku do 10 m s uvažovaným průměrným přítokem do 500 l/min</t>
  </si>
  <si>
    <t>20</t>
  </si>
  <si>
    <t>3</t>
  </si>
  <si>
    <t>119001421</t>
  </si>
  <si>
    <t>Dočasné zajištění kabelů a kabelových tratí ze 3 volně ložených kabelů</t>
  </si>
  <si>
    <t>m</t>
  </si>
  <si>
    <t>-125043948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</si>
  <si>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</si>
  <si>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120001101</t>
  </si>
  <si>
    <t>Příplatek za ztížení vykopávky v blízkosti podzemního vedení</t>
  </si>
  <si>
    <t>m3</t>
  </si>
  <si>
    <t>-1582514378</t>
  </si>
  <si>
    <t>Příplatek k cenám vykopávek za ztížení vykopávky v blízkosti podzemního vedení nebo výbušnin v horninách jakékoliv třídy</t>
  </si>
  <si>
    <t>26,00*1,00*1,50</t>
  </si>
  <si>
    <t>5</t>
  </si>
  <si>
    <t>131201201</t>
  </si>
  <si>
    <t>Hloubení jam zapažených v hornině tř. 3 objemu do 100 m3</t>
  </si>
  <si>
    <t>-1382861531</t>
  </si>
  <si>
    <t>Hloubení zapažených jam a zářezů s urovnáním dna do předepsaného profilu a spádu v hornině tř. 3 do 100 m3</t>
  </si>
  <si>
    <t>hor.3 - 50%</t>
  </si>
  <si>
    <t>startovací jámy</t>
  </si>
  <si>
    <t>3,70*2,00*2,00 *12</t>
  </si>
  <si>
    <t>1,00*1,00*2,00 *16</t>
  </si>
  <si>
    <t>"komunikace asfalt" -(1,00*1,00*1)*0,50</t>
  </si>
  <si>
    <t>Mezisoučet</t>
  </si>
  <si>
    <t>"odp.ostatních hornin" -209,1*0,50</t>
  </si>
  <si>
    <t>Součet</t>
  </si>
  <si>
    <t>6</t>
  </si>
  <si>
    <t>131301201</t>
  </si>
  <si>
    <t>Hloubení jam zapažených v hornině tř. 4 objemu do 100 m3</t>
  </si>
  <si>
    <t>-1113092457</t>
  </si>
  <si>
    <t>Hloubení zapažených jam a zářezů s urovnáním dna do předepsaného profilu a spádu v hornině tř. 4 do 100 m3</t>
  </si>
  <si>
    <t>hor.4 - 25%</t>
  </si>
  <si>
    <t>startovací jámy (bez úseků se skalním podložím)</t>
  </si>
  <si>
    <t>209,1*0,25</t>
  </si>
  <si>
    <t>7</t>
  </si>
  <si>
    <t>131401201</t>
  </si>
  <si>
    <t>Hloubení jam zapažených v hornině tř. 5 objemu do 100 m3</t>
  </si>
  <si>
    <t>-1435554047</t>
  </si>
  <si>
    <t>Hloubení zapažených jam a zářezů s urovnáním dna do předepsaného profilu a spádu v hornině tř. 5 do 100 m3</t>
  </si>
  <si>
    <t>hor.5 - 25%</t>
  </si>
  <si>
    <t>8</t>
  </si>
  <si>
    <t>132201201</t>
  </si>
  <si>
    <t>Hloubení rýh š do 2000 mm v hornině tř. 3 objemu do 100 m3</t>
  </si>
  <si>
    <t>1535290390</t>
  </si>
  <si>
    <t>Hloubení zapažených i nezapažených rýh šířky přes 600 do 2 000 mm s urovnáním dna do předepsaného profilu a spádu v hornině tř. 3 do 100 m3</t>
  </si>
  <si>
    <t>přípojky</t>
  </si>
  <si>
    <t>27,00*1,00*1,65</t>
  </si>
  <si>
    <t>"odp.ostatních hornin" -44,55*0,50</t>
  </si>
  <si>
    <t>9</t>
  </si>
  <si>
    <t>132301201</t>
  </si>
  <si>
    <t>Hloubení rýh š do 2000 mm v hornině tř. 4 objemu do 100 m3</t>
  </si>
  <si>
    <t>-1276785989</t>
  </si>
  <si>
    <t>Hloubení zapažených i nezapažených rýh šířky přes 600 do 2 000 mm s urovnáním dna do předepsaného profilu a spádu v hornině tř. 4 do 100 m3</t>
  </si>
  <si>
    <t>44,55*0,25</t>
  </si>
  <si>
    <t>132401201</t>
  </si>
  <si>
    <t>Hloubení rýh š do 2000 mm v hornině tř. 5</t>
  </si>
  <si>
    <t>-139215413</t>
  </si>
  <si>
    <t>Hloubení zapažených i nezapažených rýh šířky přes 600 do 2 000 mm s urovnáním dna do předepsaného profilu a spádu s použitím trhavin v hornině tř. 5 pro jakékoliv množství</t>
  </si>
  <si>
    <t>11</t>
  </si>
  <si>
    <t>151101101</t>
  </si>
  <si>
    <t>Zřízení příložného pažení a rozepření stěn rýh hl do 2 m</t>
  </si>
  <si>
    <t>m2</t>
  </si>
  <si>
    <t>319327316</t>
  </si>
  <si>
    <t>Zřízení pažení a rozepření stěn rýh pro podzemní vedení pro všechny šířky rýhy příložné pro jakoukoliv mezerovitost, hloubky do 2 m</t>
  </si>
  <si>
    <t>27,00*2*1,65</t>
  </si>
  <si>
    <t>12</t>
  </si>
  <si>
    <t>151101111</t>
  </si>
  <si>
    <t>Odstranění příložného pažení a rozepření stěn rýh hl do 2 m</t>
  </si>
  <si>
    <t>-1861270040</t>
  </si>
  <si>
    <t>Odstranění pažení a rozepření stěn rýh pro podzemní vedení s uložením materiálu na vzdálenost do 3 m od kraje výkopu příložné, hloubky do 2 m</t>
  </si>
  <si>
    <t>13</t>
  </si>
  <si>
    <t>151101201</t>
  </si>
  <si>
    <t>Zřízení příložného pažení stěn výkopu hl do 4 m</t>
  </si>
  <si>
    <t>-1033203046</t>
  </si>
  <si>
    <t>Zřízení pažení stěn výkopu bez rozepření nebo vzepření příložné, hloubky do 4 m</t>
  </si>
  <si>
    <t>(3,70+2,00)*2*2,00 *12</t>
  </si>
  <si>
    <t>1,00*4*2,00 *16</t>
  </si>
  <si>
    <t>14</t>
  </si>
  <si>
    <t>151101211</t>
  </si>
  <si>
    <t>Odstranění příložného pažení stěn hl do 4 m</t>
  </si>
  <si>
    <t>1010185751</t>
  </si>
  <si>
    <t>Odstranění pažení stěn výkopu s uložením pažin na vzdálenost do 3 m od okraje výkopu příložné, hloubky do 4 m</t>
  </si>
  <si>
    <t>151101301</t>
  </si>
  <si>
    <t>Zřízení rozepření stěn při pažení příložném hl do 4 m</t>
  </si>
  <si>
    <t>854253726</t>
  </si>
  <si>
    <t>Zřízení rozepření zapažených stěn výkopů s potřebným přepažováním při roubení příložném, hloubky do 4 m</t>
  </si>
  <si>
    <t>16</t>
  </si>
  <si>
    <t>151101311</t>
  </si>
  <si>
    <t>Odstranění rozepření stěn při pažení příložném hl do 4 m</t>
  </si>
  <si>
    <t>-963451623</t>
  </si>
  <si>
    <t>Odstranění rozepření stěn výkopů s uložením materiálu na vzdálenost do 3 m od okraje výkopu roubení příložného, hloubky do 4 m</t>
  </si>
  <si>
    <t>17</t>
  </si>
  <si>
    <t>161101101</t>
  </si>
  <si>
    <t>Svislé přemístění výkopku z horniny tř. 1 až 4 hl výkopu do 2,5 m</t>
  </si>
  <si>
    <t>1806494038</t>
  </si>
  <si>
    <t>Svislé přemístění výkopku bez naložení do dopravní nádoby avšak s vyprázdněním dopravní nádoby na hromadu nebo do dopravního prostředku z horniny tř. 1 až 4, při hloubce výkopu přes 1 do 2,5 m</t>
  </si>
  <si>
    <t>104,55+52,275</t>
  </si>
  <si>
    <t>18</t>
  </si>
  <si>
    <t>161101151</t>
  </si>
  <si>
    <t>Svislé přemístění výkopku z horniny tř. 5 až 7 hl výkopu do 2,5 m</t>
  </si>
  <si>
    <t>-1555658103</t>
  </si>
  <si>
    <t>Svislé přemístění výkopku bez naložení do dopravní nádoby avšak s vyprázdněním dopravní nádoby na hromadu nebo do dopravního prostředku z horniny tř. 5 až 7, při hloubce výkopu přes 1 do 2,5 m</t>
  </si>
  <si>
    <t>52,275</t>
  </si>
  <si>
    <t>19</t>
  </si>
  <si>
    <t>162701105</t>
  </si>
  <si>
    <t>Vodorovné přemístění do 10000 m výkopku/sypaniny z horniny tř. 1 až 4</t>
  </si>
  <si>
    <t>-1882804350</t>
  </si>
  <si>
    <t>Vodorovné přemístění výkopku nebo sypaniny po suchu na obvyklém dopravním prostředku, bez naložení výkopku, avšak se složením bez rozhrnutí z horniny tř. 1 až 4 na vzdálenost přes 9 000 do 10 000 m</t>
  </si>
  <si>
    <t>"výkop" 104,55+52,275 +22,275+11,138</t>
  </si>
  <si>
    <t>162701109</t>
  </si>
  <si>
    <t>Příplatek k vodorovnému přemístění výkopku/sypaniny z horniny tř. 1 až 4 ZKD 1000 m přes 10000 m</t>
  </si>
  <si>
    <t>-346608025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</si>
  <si>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</si>
  <si>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190,238*2</t>
  </si>
  <si>
    <t>162701155</t>
  </si>
  <si>
    <t>Vodorovné přemístění do 10000 m výkopku/sypaniny z horniny tř. 5 až 7</t>
  </si>
  <si>
    <t>1719929044</t>
  </si>
  <si>
    <t>Vodorovné přemístění výkopku nebo sypaniny po suchu na obvyklém dopravním prostředku, bez naložení výkopku, avšak se složením bez rozhrnutí z horniny tř. 5 až 7 na vzdálenost přes 9 0000 do 10 000 m</t>
  </si>
  <si>
    <t>"výkop" 52,275 +11,138</t>
  </si>
  <si>
    <t>22</t>
  </si>
  <si>
    <t>162701159</t>
  </si>
  <si>
    <t>Příplatek k vodorovnému přemístění výkopku/sypaniny z horniny tř. 5 až 7 ZKD 1000 m přes 10000 m</t>
  </si>
  <si>
    <t>734167016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</si>
  <si>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</si>
  <si>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63,413*2</t>
  </si>
  <si>
    <t>23</t>
  </si>
  <si>
    <t>171201211</t>
  </si>
  <si>
    <t>Poplatek za uložení odpadu ze sypaniny na skládce (skládkovné)</t>
  </si>
  <si>
    <t>t</t>
  </si>
  <si>
    <t>-1902099882</t>
  </si>
  <si>
    <t>Uložení sypaniny poplatek za uložení sypaniny na skládce ( skládkovné )</t>
  </si>
  <si>
    <t>(190,238+63,413)*1,60</t>
  </si>
  <si>
    <t>24</t>
  </si>
  <si>
    <t>162301102</t>
  </si>
  <si>
    <t>Vodorovné přemístění do 1000 m výkopku/sypaniny z horniny tř. 1 až 4</t>
  </si>
  <si>
    <t>367186407</t>
  </si>
  <si>
    <t>Vodorovné přemístění výkopku nebo sypaniny po suchu na obvyklém dopravním prostředku, bez naložení výkopku, avšak se složením bez rozhrnutí z horniny tř. 1 až 4 na vzdálenost přes 500 do 1 000 m</t>
  </si>
  <si>
    <t>dovoz materiálu pro lože a obsyp potrubí, zásyp</t>
  </si>
  <si>
    <t>"materiál pro obsyp potrubí" 47,006</t>
  </si>
  <si>
    <t>"materiál pro lože pod potrubí" 56,45</t>
  </si>
  <si>
    <t>"materiál pro zásyp"  98,295</t>
  </si>
  <si>
    <t>25</t>
  </si>
  <si>
    <t>167101102</t>
  </si>
  <si>
    <t>Nakládání výkopku z hornin tř. 1 až 4 přes 100 m3</t>
  </si>
  <si>
    <t>-431104766</t>
  </si>
  <si>
    <t>Nakládání, skládání a překládání neulehlého výkopku nebo sypaniny nakládání, množství přes 100 m3, z hornin tř. 1 až 4</t>
  </si>
  <si>
    <t>26</t>
  </si>
  <si>
    <t>174101101</t>
  </si>
  <si>
    <t>Zásyp jam, šachet rýh nebo kolem objektů sypaninou se zhutněním</t>
  </si>
  <si>
    <t>-1442889183</t>
  </si>
  <si>
    <t>Zásyp sypaninou z jakékoliv horniny s uložením výkopku ve vrstvách se zhutněním jam, šachet, rýh nebo kolem objektů v těchto vykopávkách</t>
  </si>
  <si>
    <t>zásyp štěrkodrtí</t>
  </si>
  <si>
    <t>"výkop"  104,55+52,275+52,275 +22,275+11,138+11,138</t>
  </si>
  <si>
    <t>"odp.lože"  -56,45</t>
  </si>
  <si>
    <t>"odp.obsypu"  -47,006</t>
  </si>
  <si>
    <t>"odp.krajnice ze štěrkodrti" -103,8*0,50</t>
  </si>
  <si>
    <t>27</t>
  </si>
  <si>
    <t>M</t>
  </si>
  <si>
    <t>583442010</t>
  </si>
  <si>
    <t>štěrkodrtě pro zásypy v komunikacích (dodávka)</t>
  </si>
  <si>
    <t>-995596396</t>
  </si>
  <si>
    <t>98,295*1,80</t>
  </si>
  <si>
    <t>28</t>
  </si>
  <si>
    <t>175111101</t>
  </si>
  <si>
    <t>Obsypání potrubí ručně sypaninou bez prohození, uloženou do 3 m</t>
  </si>
  <si>
    <t>1051663861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</si>
  <si>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</si>
  <si>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3,70*2,00*0,363 *12</t>
  </si>
  <si>
    <t>1,00*1,00*0,363 *16</t>
  </si>
  <si>
    <t>27,00*1,00*0,332</t>
  </si>
  <si>
    <t>29</t>
  </si>
  <si>
    <t>58333667</t>
  </si>
  <si>
    <t>kamenivo pro obsyp potrubí (max.velikost zrn 22mm)</t>
  </si>
  <si>
    <t>-1481966408</t>
  </si>
  <si>
    <t>47,006*1,80</t>
  </si>
  <si>
    <t>Vodorovné konstrukce</t>
  </si>
  <si>
    <t>30</t>
  </si>
  <si>
    <t>451573111</t>
  </si>
  <si>
    <t>Lože pod potrubí otevřený výkop ze štěrkopísku</t>
  </si>
  <si>
    <t>-2082422176</t>
  </si>
  <si>
    <t>Lože pod potrubí, stoky a drobné objekty v otevřeném výkopu z písku a štěrkopísku do 63 mm</t>
  </si>
  <si>
    <t>3,70*2,00*0,50 *12</t>
  </si>
  <si>
    <t>1,00*1,00*0,50 *16</t>
  </si>
  <si>
    <t>27,00*1,00*0,15</t>
  </si>
  <si>
    <t>31</t>
  </si>
  <si>
    <t>452313131</t>
  </si>
  <si>
    <t>Podkladní bloky z betonu prostého tř. C 12/15 otevřený výkop</t>
  </si>
  <si>
    <t>409243237</t>
  </si>
  <si>
    <t>Podkladní a zajišťovací konstrukce z betonu prostého v otevřeném výkopu bloky pro potrubí z betonu tř. C 12/15</t>
  </si>
  <si>
    <t>0,30*0,30*0,30*2</t>
  </si>
  <si>
    <t>32</t>
  </si>
  <si>
    <t>452351101</t>
  </si>
  <si>
    <t>Bednění podkladních desek nebo bloků nebo sedlového lože otevřený výkop</t>
  </si>
  <si>
    <t>2053817139</t>
  </si>
  <si>
    <t>Bednění podkladních a zajišťovacích konstrukcí v otevřeném výkopu desek nebo sedlových loží pod potrubí, stoky a drobné objekty</t>
  </si>
  <si>
    <t>0,30*4*0,30*2</t>
  </si>
  <si>
    <t>Komunikace</t>
  </si>
  <si>
    <t>33</t>
  </si>
  <si>
    <t>113107022</t>
  </si>
  <si>
    <t>Odstranění podkladu plochy do 15 m2 z kameniva drceného tl 200 mm při překopech inž sítí</t>
  </si>
  <si>
    <t>-1216684308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</si>
  <si>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100 do 200 mm</t>
  </si>
  <si>
    <t>komunikace asfalt</t>
  </si>
  <si>
    <t>1,00*1,00*1</t>
  </si>
  <si>
    <t>34</t>
  </si>
  <si>
    <t>-589953111</t>
  </si>
  <si>
    <t>1,20*1,20*1</t>
  </si>
  <si>
    <t>35</t>
  </si>
  <si>
    <t>113107041</t>
  </si>
  <si>
    <t>Odstranění podkladu plochy do 15 m2 živičných tl 50 mm při překopech inž sítí</t>
  </si>
  <si>
    <t>-1084815837</t>
  </si>
  <si>
    <t>Odstranění podkladů nebo krytů při překopech inženýrských sítí v ploše jednotlivě do 15 m2 s přemístěním hmot na skládku ve vzdálenosti do 3 m nebo s naložením na dopravní prostředek živičných, o tl. vrstvy do 50 mm</t>
  </si>
  <si>
    <t>1,50*1,50*1</t>
  </si>
  <si>
    <t>36</t>
  </si>
  <si>
    <t>113107042</t>
  </si>
  <si>
    <t>Odstranění podkladu plochy do 15 m2 živičných tl 100 mm při překopech inž sítí</t>
  </si>
  <si>
    <t>1380378548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</si>
  <si>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</si>
  <si>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1,70*1,70*1</t>
  </si>
  <si>
    <t>37</t>
  </si>
  <si>
    <t>919735112</t>
  </si>
  <si>
    <t>Řezání stávajícího živičného krytu hl do 100 mm</t>
  </si>
  <si>
    <t>1175959633</t>
  </si>
  <si>
    <t>Řezání stávajícího živičného krytu nebo podkladu hloubky přes 50 do 100 mm</t>
  </si>
  <si>
    <t>1,70*4*1</t>
  </si>
  <si>
    <t>38</t>
  </si>
  <si>
    <t>113154122</t>
  </si>
  <si>
    <t>Frézování živičného krytu tl 40 mm pruh š 1 m pl do 500 m2 bez překážek v trase</t>
  </si>
  <si>
    <t>-153258209</t>
  </si>
  <si>
    <t>Frézování živičného podkladu nebo krytu s naložením na dopravní prostředek plochy do 500 m2 bez překážek v trase pruhu šířky přes 0,5 m do 1 m, tloušťky vrstvy 40 mm</t>
  </si>
  <si>
    <t>2,00*2,00*1</t>
  </si>
  <si>
    <t>39</t>
  </si>
  <si>
    <t>919735111</t>
  </si>
  <si>
    <t>Řezání stávajícího živičného krytu hl do 50 mm</t>
  </si>
  <si>
    <t>-1608002063</t>
  </si>
  <si>
    <t>Řezání stávajícího živičného krytu nebo podkladu hloubky do 50 mm</t>
  </si>
  <si>
    <t>2,00*4*1</t>
  </si>
  <si>
    <t>40</t>
  </si>
  <si>
    <t>997221551</t>
  </si>
  <si>
    <t>Vodorovná doprava suti ze sypkých materiálů do 1 km</t>
  </si>
  <si>
    <t>434112401</t>
  </si>
  <si>
    <t>Vodorovná doprava suti bez naložení, ale se složením a s hrubým urovnáním ze sypkých materiálů, na vzdálenost do 1 km</t>
  </si>
  <si>
    <t>"kam.drcené tl.20cm" (1,00+1,44)*0,290</t>
  </si>
  <si>
    <t>"živice tl.5cm" 2,25*0,098</t>
  </si>
  <si>
    <t>"živice tl.10cm" 2,89*0,220</t>
  </si>
  <si>
    <t>"fréz.živice tl.4cm" 4,00*0,103</t>
  </si>
  <si>
    <t>41</t>
  </si>
  <si>
    <t>997221559</t>
  </si>
  <si>
    <t>Příplatek ZKD 1 km u vodorovné dopravy suti ze sypkých materiálů</t>
  </si>
  <si>
    <t>1014834810</t>
  </si>
  <si>
    <t>Vodorovná doprava suti bez naložení, ale se složením a s hrubým urovnáním Příplatek k ceně za každý další i započatý 1 km přes 1 km</t>
  </si>
  <si>
    <t>1,977*11</t>
  </si>
  <si>
    <t>42</t>
  </si>
  <si>
    <t>997221855</t>
  </si>
  <si>
    <t>Poplatek za uložení odpadu z kameniva na skládce (skládkovné)</t>
  </si>
  <si>
    <t>-1323894732</t>
  </si>
  <si>
    <t>Poplatek za uložení stavebního odpadu na skládce (skládkovné) z kameniva</t>
  </si>
  <si>
    <t>43</t>
  </si>
  <si>
    <t>997221845</t>
  </si>
  <si>
    <t>Poplatek za uložení odpadu z asfaltových povrchů na skládce (skládkovné)</t>
  </si>
  <si>
    <t>-300035052</t>
  </si>
  <si>
    <t>Poplatek za uložení stavebního odpadu na skládce (skládkovné) z asfaltových povrchů</t>
  </si>
  <si>
    <t>44</t>
  </si>
  <si>
    <t>564861113</t>
  </si>
  <si>
    <t>Podklad ze štěrkodrtě ŠD tl 220 mm</t>
  </si>
  <si>
    <t>-1549228722</t>
  </si>
  <si>
    <t>Podklad ze štěrkodrti ŠD s rozprostřením a zhutněním, po zhutnění tl. 220 mm</t>
  </si>
  <si>
    <t>45</t>
  </si>
  <si>
    <t>567122112</t>
  </si>
  <si>
    <t>Podklad ze směsi stmelené cementem SC C 8/10 (KSC I) tl 130 mm</t>
  </si>
  <si>
    <t>-740465872</t>
  </si>
  <si>
    <t>Podklad ze směsi stmelené cementem SC bez dilatačních spár, s rozprostřením a zhutněním SC C 8/10 (KSC I), po zhutnění tl. 130 mm</t>
  </si>
  <si>
    <t>46</t>
  </si>
  <si>
    <t>573231106</t>
  </si>
  <si>
    <t>Postřik živičný spojovací ze silniční emulze v množství 0,30 kg/m2</t>
  </si>
  <si>
    <t>156246404</t>
  </si>
  <si>
    <t>Postřik spojovací PS bez posypu kamenivem ze silniční emulze, v množství 0,30 kg/m2</t>
  </si>
  <si>
    <t>47</t>
  </si>
  <si>
    <t>565135111</t>
  </si>
  <si>
    <t>Asfaltový beton vrstva podkladní ACP 16 (obalované kamenivo OKS) tl 50 mm š do 3 m</t>
  </si>
  <si>
    <t>2007434442</t>
  </si>
  <si>
    <t>Asfaltový beton vrstva podkladní ACP 16 (obalované kamenivo střednězrnné - OKS) s rozprostřením a zhutněním v pruhu šířky do 3 m, po zhutnění tl. 50 mm</t>
  </si>
  <si>
    <t>2,250</t>
  </si>
  <si>
    <t>48</t>
  </si>
  <si>
    <t>776752212</t>
  </si>
  <si>
    <t>49</t>
  </si>
  <si>
    <t>577155132</t>
  </si>
  <si>
    <t>Asfaltový beton vrstva ložní ACL 16 (ABH) tl 60 mm š do 3 m z modifikovaného asfaltu</t>
  </si>
  <si>
    <t>-1898990201</t>
  </si>
  <si>
    <t>Asfaltový beton vrstva ložní ACL 16 (ABH) s rozprostřením a zhutněním z modifikovaného asfaltu v pruhu šířky do 3 m, po zhutnění tl. 60 mm</t>
  </si>
  <si>
    <t>2,89</t>
  </si>
  <si>
    <t>50</t>
  </si>
  <si>
    <t>5444392</t>
  </si>
  <si>
    <t>51</t>
  </si>
  <si>
    <t>577134131</t>
  </si>
  <si>
    <t>Asfaltový beton vrstva obrusná ACO 11 (ABS) tř. I tl 40 mm š do 3 m z modifikovaného asfaltu</t>
  </si>
  <si>
    <t>849528378</t>
  </si>
  <si>
    <t>Asfaltový beton vrstva obrusná ACO 11 (ABS) s rozprostřením a se zhutněním z modifikovaného asfaltu v pruhu šířky do 3 m, po zhutnění tl. 40 mm</t>
  </si>
  <si>
    <t>4,00</t>
  </si>
  <si>
    <t>52</t>
  </si>
  <si>
    <t>919112223</t>
  </si>
  <si>
    <t>Řezání spár pro vytvoření komůrky š 15 mm hl 30 mm pro těsnící zálivku v živičném krytu</t>
  </si>
  <si>
    <t>690149229</t>
  </si>
  <si>
    <t>Řezání dilatačních spár v živičném krytu vytvoření komůrky pro těsnící zálivku šířky 15 mm, hloubky 30 mm</t>
  </si>
  <si>
    <t>53</t>
  </si>
  <si>
    <t>919121122</t>
  </si>
  <si>
    <t>Těsnění spár zálivkou za studena pro komůrky š 15 mm hl 30 mm s těsnicím profilem</t>
  </si>
  <si>
    <t>933762094</t>
  </si>
  <si>
    <t>Utěsnění dilatačních spár zálivkou za studena v cementobetonovém nebo živičném krytu včetně adhezního nátěru s těsnicím profilem pod zálivkou, pro komůrky šířky 15 mm, hloubky 30 mm</t>
  </si>
  <si>
    <t>54</t>
  </si>
  <si>
    <t>564871111</t>
  </si>
  <si>
    <t>Podklad ze štěrkodrtě ŠD tl 250 mm</t>
  </si>
  <si>
    <t>1224685000</t>
  </si>
  <si>
    <t>Podklad ze štěrkodrti ŠD s rozprostřením a zhutněním, po zhutnění tl. 250 mm</t>
  </si>
  <si>
    <t>krajnice asf.komunikace</t>
  </si>
  <si>
    <t>1.vrstva tl.25cm</t>
  </si>
  <si>
    <t>3,70*2,00*12</t>
  </si>
  <si>
    <t>1,00*1,00*15</t>
  </si>
  <si>
    <t>"2.vrstva tl.25cm" 103,8</t>
  </si>
  <si>
    <t>55</t>
  </si>
  <si>
    <t>119002411</t>
  </si>
  <si>
    <t>Pojezdový ocelový plech pro zabezpčení výkopu  zřízení</t>
  </si>
  <si>
    <t>-1560440267</t>
  </si>
  <si>
    <t>Pomocné konstrukce při zabezpečení výkopu vodorovné pojízdné z tlustého ocelového plechu šířky výkopu do 1,0 m zřízení</t>
  </si>
  <si>
    <t>3,00*3,50*5</t>
  </si>
  <si>
    <t>56</t>
  </si>
  <si>
    <t>119002412</t>
  </si>
  <si>
    <t>Pojezdový ocelový plech pro zabezpčení výkopu odstranění</t>
  </si>
  <si>
    <t>-1169823575</t>
  </si>
  <si>
    <t>Pomocné konstrukce při zabezpečení výkopu vodorovné pojízdné z tlustého ocelového plechu šířky výkopu do 1,0 m odstranění</t>
  </si>
  <si>
    <t>Trubní vedení</t>
  </si>
  <si>
    <t>57</t>
  </si>
  <si>
    <t>871161211</t>
  </si>
  <si>
    <t>Montáž potrubí z PE100 SDR 11 otevřený výkop svařovaných elektrotvarovkou D 32 x 3,0 mm</t>
  </si>
  <si>
    <t>-697497876</t>
  </si>
  <si>
    <t>Montáž vodovodního potrubí z plastů v otevřeném výkopu z polyetylenu PE 100 svařovaných elektrotvarovkou SDR 11/PN16 D 32 x 3,0 mm</t>
  </si>
  <si>
    <t>58</t>
  </si>
  <si>
    <t>141721111.01</t>
  </si>
  <si>
    <t>Řízený zemní protlak hloubky do 6 m vnějšího průměru do 63 mm v hornině tř 1 až 5</t>
  </si>
  <si>
    <t>1952354943</t>
  </si>
  <si>
    <t>Řízený zemní protlak v hornině tř. 1 až 5, včetně protlačení trub v hloubce do 6 m vnějšího průměru vrtu do 63 mm</t>
  </si>
  <si>
    <t>59</t>
  </si>
  <si>
    <t>286159260.1.1</t>
  </si>
  <si>
    <t>trubka vodovodní tlaková HDPE RC plus 32x2,0 PN10 SDR17 s ochranným pláštěm</t>
  </si>
  <si>
    <t>-199250643</t>
  </si>
  <si>
    <t>(27,00+45,00)*1,015</t>
  </si>
  <si>
    <t>60</t>
  </si>
  <si>
    <t>-166971596</t>
  </si>
  <si>
    <t>61</t>
  </si>
  <si>
    <t>2861366001</t>
  </si>
  <si>
    <t>trubka vodovodní tlaková HDPE RC plus 63x3,8 PN10 SDR17 s ochranným pláštěm</t>
  </si>
  <si>
    <t>-283771972</t>
  </si>
  <si>
    <t>734,00*1,015</t>
  </si>
  <si>
    <t>62</t>
  </si>
  <si>
    <t>892233122</t>
  </si>
  <si>
    <t>Proplach a dezinfekce vodovodního potrubí DN od 40 do 70</t>
  </si>
  <si>
    <t>121032396</t>
  </si>
  <si>
    <t>72,00+734,00</t>
  </si>
  <si>
    <t>63</t>
  </si>
  <si>
    <t>892241111</t>
  </si>
  <si>
    <t>Tlaková zkouška vodou potrubí do 80</t>
  </si>
  <si>
    <t>830926477</t>
  </si>
  <si>
    <t>Tlakové zkoušky vodou na potrubí DN do 80</t>
  </si>
  <si>
    <t>64</t>
  </si>
  <si>
    <t>899721111.01</t>
  </si>
  <si>
    <t>Vyhledávácí vodič (ocelové lanko pr.8mm s PE povlakem) (dodávka+montáž)</t>
  </si>
  <si>
    <t>-856736725</t>
  </si>
  <si>
    <t>(734,00+72,0-27,00)*1,05</t>
  </si>
  <si>
    <t>65</t>
  </si>
  <si>
    <t>899722113</t>
  </si>
  <si>
    <t>Krytí potrubí z plastů výstražnou fólií z PVC 34cm</t>
  </si>
  <si>
    <t>-415797988</t>
  </si>
  <si>
    <t>Krytí potrubí z plastů výstražnou fólií z PVC šířky 34cm</t>
  </si>
  <si>
    <t>"v rýhách" 27,00</t>
  </si>
  <si>
    <t>66</t>
  </si>
  <si>
    <t>892372111</t>
  </si>
  <si>
    <t>Zabezpečení konců potrubí DN do 300 při tlakových zkouškách vodou</t>
  </si>
  <si>
    <t>kus</t>
  </si>
  <si>
    <t>999703055</t>
  </si>
  <si>
    <t>Tlakové zkoušky vodou zabezpečení konců potrubí při tlakových zkouškách DN do 300</t>
  </si>
  <si>
    <t>67</t>
  </si>
  <si>
    <t>899712111</t>
  </si>
  <si>
    <t>Orientační tabulky na zdivu</t>
  </si>
  <si>
    <t>1582080384</t>
  </si>
  <si>
    <t>Orientační tabulky na vodovodních a kanalizačních řadech na zdivu</t>
  </si>
  <si>
    <t>68</t>
  </si>
  <si>
    <t>857242122</t>
  </si>
  <si>
    <t>Montáž litinových tvarovek jednoosých přírubových otevřený výkop DN 80</t>
  </si>
  <si>
    <t>-2120553437</t>
  </si>
  <si>
    <t>Montáž litinových tvarovek na potrubí litinovém tlakovém jednoosých na potrubí z trub přírubových v otevřeném výkopu, kanálu nebo v šachtě DN 80</t>
  </si>
  <si>
    <t>69</t>
  </si>
  <si>
    <t>w50</t>
  </si>
  <si>
    <t>SPOJKA MULTI S PŘÍRUBOU, PŘÍMÁ, S JIŠTĚNÍM PROTI TAHU DN50</t>
  </si>
  <si>
    <t>KS</t>
  </si>
  <si>
    <t>-1929453997</t>
  </si>
  <si>
    <t>"dle výkresu D.3.2,3" 2</t>
  </si>
  <si>
    <t>70</t>
  </si>
  <si>
    <t>630003203216</t>
  </si>
  <si>
    <t>TVAROVKA ISO SPOJKA DN 32-32</t>
  </si>
  <si>
    <t>-1532735608</t>
  </si>
  <si>
    <t>VODA+KANAL Trubní fitinky - ISO, ZAK, FIT TVAROVKA ISO SPOJKA DN 32-32</t>
  </si>
  <si>
    <t>"dle výkresu D.3.2,3" 19</t>
  </si>
  <si>
    <t>71</t>
  </si>
  <si>
    <t>857244122</t>
  </si>
  <si>
    <t>Montáž litinových tvarovek odbočných přírubových otevřený výkop DN 80</t>
  </si>
  <si>
    <t>-100714150</t>
  </si>
  <si>
    <t>Montáž litinových tvarovek na potrubí litinovém tlakovém odbočných na potrubí z trub přírubových v otevřeném výkopu, kanálu nebo v šachtě DN 80</t>
  </si>
  <si>
    <t>72</t>
  </si>
  <si>
    <t>851005005016</t>
  </si>
  <si>
    <t>TVAROVKA T KUS 50-50</t>
  </si>
  <si>
    <t>-1673748645</t>
  </si>
  <si>
    <t>VODA+KANAL Trubní tvarovky TVAROVKA T KUS 50-50</t>
  </si>
  <si>
    <t>73</t>
  </si>
  <si>
    <t>877211101</t>
  </si>
  <si>
    <t>Montáž elektrospojek na potrubí z PE trub D 63</t>
  </si>
  <si>
    <t>1553525633</t>
  </si>
  <si>
    <t>Montáž tvarovek na vodovodním plastovém potrubí z polyetylenu PE 100 elektrotvarovek SDR 11/PN16 spojek nebo redukcí D 63</t>
  </si>
  <si>
    <t>74</t>
  </si>
  <si>
    <t>287470609010</t>
  </si>
  <si>
    <t>BFL d63 / DN50 PN16, PP příruba s ocel.výztuhou, na tupo (4xM16), vrtání PN10/PN16, polyfúzně, lepen</t>
  </si>
  <si>
    <t>ks</t>
  </si>
  <si>
    <t>-1961750816</t>
  </si>
  <si>
    <t>"dle výkresu D.3.2,3" 9</t>
  </si>
  <si>
    <t>75</t>
  </si>
  <si>
    <t>287470604517</t>
  </si>
  <si>
    <t>BE d63, PE100, SDR17, PN10, lemový nákružek, na tupo, dlouhý</t>
  </si>
  <si>
    <t>598748154</t>
  </si>
  <si>
    <t>76</t>
  </si>
  <si>
    <t>287612685</t>
  </si>
  <si>
    <t>MB d 63, PE100, SDR11, spojka s lehce vyrazitelným dorazem, elektro</t>
  </si>
  <si>
    <t>-660117875</t>
  </si>
  <si>
    <t>"dle výkresu D.3.2,3" 25</t>
  </si>
  <si>
    <t>77</t>
  </si>
  <si>
    <t>891211112</t>
  </si>
  <si>
    <t>Montáž vodovodních šoupátek otevřený výkop DN 50</t>
  </si>
  <si>
    <t>1421843846</t>
  </si>
  <si>
    <t>Montáž vodovodních armatur na potrubí šoupátek nebo klapek uzavíracích v otevřeném výkopu nebo v šachtách s osazením zemní soupravy (bez poklopů) DN 50</t>
  </si>
  <si>
    <t>78</t>
  </si>
  <si>
    <t>400205000016</t>
  </si>
  <si>
    <t>ŠOUPĚ E2 PŘÍRUBOVÉ KRÁTKÉ 50</t>
  </si>
  <si>
    <t>1300339060</t>
  </si>
  <si>
    <t>VODA Šoupátka a Combi armatury ŠOUPĚ E2 PŘÍRUBOVÉ KRÁTKÉ 50</t>
  </si>
  <si>
    <t>"dle výkresu D.3.2,3" 6</t>
  </si>
  <si>
    <t>79</t>
  </si>
  <si>
    <t>891247111</t>
  </si>
  <si>
    <t>Montáž hydrantů podzemních DN 80</t>
  </si>
  <si>
    <t>-890759445</t>
  </si>
  <si>
    <t>Montáž vodovodních armatur na potrubí hydrantů podzemních (bez osazení poklopů) DN 80</t>
  </si>
  <si>
    <t>80</t>
  </si>
  <si>
    <t>050800</t>
  </si>
  <si>
    <t>SOUPRAVA ODBĚROVÁ</t>
  </si>
  <si>
    <t>755819165</t>
  </si>
  <si>
    <t>81</t>
  </si>
  <si>
    <t>891249111</t>
  </si>
  <si>
    <t>Montáž navrtávacích pasů na potrubí z jakýchkoli trub DN 80</t>
  </si>
  <si>
    <t>-1699535633</t>
  </si>
  <si>
    <t>Montáž vodovodních armatur na potrubí navrtávacích pasů s ventilem Jt 1 Mpa, na potrubí z trub osinkocementových, litinových, ocelových nebo plastických hmot DN 80</t>
  </si>
  <si>
    <t>82</t>
  </si>
  <si>
    <t>287615341</t>
  </si>
  <si>
    <t>DAV d63 / d32, PE100, SDR11, navrtávací odbočkový ventil, bez spojky, elektro (615614)</t>
  </si>
  <si>
    <t>1634090541</t>
  </si>
  <si>
    <t>83</t>
  </si>
  <si>
    <t>899401113</t>
  </si>
  <si>
    <t>Osazení poklopů litinových hydrantových</t>
  </si>
  <si>
    <t>-655819682</t>
  </si>
  <si>
    <t>84</t>
  </si>
  <si>
    <t>195000000002</t>
  </si>
  <si>
    <t xml:space="preserve">HYDRANTOVÝ POKLOP 21 kg </t>
  </si>
  <si>
    <t>1942976541</t>
  </si>
  <si>
    <t xml:space="preserve">VODA Poklopy HYDRANTOVÝ POKLOP 21 kg </t>
  </si>
  <si>
    <t>85</t>
  </si>
  <si>
    <t>348200000000</t>
  </si>
  <si>
    <t>PODKLAD. DESKA  POD HYDRANT.POKLOP</t>
  </si>
  <si>
    <t>-1766996886</t>
  </si>
  <si>
    <t>VODA Příslušenství PODKLAD. DESKA  POD HYDRANT.POKLOP</t>
  </si>
  <si>
    <t>86</t>
  </si>
  <si>
    <t>899401112</t>
  </si>
  <si>
    <t>Osazení poklopů litinových šoupátkových</t>
  </si>
  <si>
    <t>476493284</t>
  </si>
  <si>
    <t>87</t>
  </si>
  <si>
    <t>175000000003</t>
  </si>
  <si>
    <t>POKLOP ULIČNÍ ŠOUP. KASI LOGO VODA</t>
  </si>
  <si>
    <t>-1238533806</t>
  </si>
  <si>
    <t>VODA Poklopy POKLOP ULIČNÍ ŠOUP. KASI LOGO VODA</t>
  </si>
  <si>
    <t>"dle výkresu D.3.2,3" 4</t>
  </si>
  <si>
    <t>88</t>
  </si>
  <si>
    <t>348100000000</t>
  </si>
  <si>
    <t>PODKLAD. DESKA  UNI UNI</t>
  </si>
  <si>
    <t>120416443</t>
  </si>
  <si>
    <t>VO+KA+PL Uliční poklopy PODKLAD. DESKA  UNI UNI</t>
  </si>
  <si>
    <t>89</t>
  </si>
  <si>
    <t>287095/2V</t>
  </si>
  <si>
    <t>RENKO plovoucí poklop kruhový, modrý, voda</t>
  </si>
  <si>
    <t>589430504</t>
  </si>
  <si>
    <t>90</t>
  </si>
  <si>
    <t>950205010003</t>
  </si>
  <si>
    <t>SOUPRAVA ZEMNÍ TELESKOPICKÁ E2-1,3 -1,8 50-100 (1,3-1,8m)</t>
  </si>
  <si>
    <t>-1302771890</t>
  </si>
  <si>
    <t>VODA+PLYN Zemní soupravy SOUPRAVA ZEMNÍ TELESKOPICKÁ E2-1,3 -1,8 50-100 (1,3-1,8m)</t>
  </si>
  <si>
    <t>91</t>
  </si>
  <si>
    <t>287615325</t>
  </si>
  <si>
    <t>EBS délka 1,1 - 1,8 m zemní souprava teleskopická pro DAV</t>
  </si>
  <si>
    <t>851038929</t>
  </si>
  <si>
    <t>8PV</t>
  </si>
  <si>
    <t>Provizorní vodovod</t>
  </si>
  <si>
    <t>92</t>
  </si>
  <si>
    <t>8PV-01</t>
  </si>
  <si>
    <t>Provizorní vodovod vedený po povrchu</t>
  </si>
  <si>
    <t>-306647985</t>
  </si>
  <si>
    <t>Přesné provedení dle Technické zprávy a výkresu D.3.4</t>
  </si>
  <si>
    <t>Provizorní vodovod se bude posouvat v souladu s prováděnými úseky opravy vodovodu.</t>
  </si>
  <si>
    <t>Veškerý materiál bude využit opakovaně v rámci celé stavby.</t>
  </si>
  <si>
    <t>Trubní materiál bude dodán v návinu</t>
  </si>
  <si>
    <t>(HDPE DN/OD 63x3,8 - 100,0m) a opakovaně využíván (upravován) dle délky a potřeby</t>
  </si>
  <si>
    <t>každého z pracovních úseků.</t>
  </si>
  <si>
    <t>Předpoklad 9 úseků v délkách: 100m, 74m, 54m, 100m, 100m, 67m , 76m,  97m, 58m.</t>
  </si>
  <si>
    <t>(výpis tvarovek a potrubí viz výkres D.3.4 Kladečské schéma proviz.vodovodu)</t>
  </si>
  <si>
    <t>99</t>
  </si>
  <si>
    <t>Přesun hmot</t>
  </si>
  <si>
    <t>93</t>
  </si>
  <si>
    <t>998276101</t>
  </si>
  <si>
    <t>Přesun hmot pro trubní vedení z trub z plastických hmot otevřený výkop</t>
  </si>
  <si>
    <t>-246891994</t>
  </si>
  <si>
    <t>Přesun hmot pro trubní vedení hloubené z trub z plastických hmot nebo sklolaminátových pro vodovody nebo kanalizace v otevřeném výkopu dopravní vzdálenost do 15 m</t>
  </si>
  <si>
    <t>VON - Vedlejší a ostatní náklady</t>
  </si>
  <si>
    <t>OST - Ostatní</t>
  </si>
  <si>
    <t xml:space="preserve">    9131 - Dopravní značení</t>
  </si>
  <si>
    <t xml:space="preserve">    9132 - Zkoušky hutnění</t>
  </si>
  <si>
    <t xml:space="preserve">    O02 - Zařízení staveniště</t>
  </si>
  <si>
    <t xml:space="preserve">    O01 - Ostatní náklady</t>
  </si>
  <si>
    <t xml:space="preserve">    O03 - Projektová dokumentace</t>
  </si>
  <si>
    <t xml:space="preserve">    O04 - Geodetická zaměření</t>
  </si>
  <si>
    <t xml:space="preserve">    O05 - Poplatky za zvláštní užívání komunikací a ploch pro zařízení staveniště</t>
  </si>
  <si>
    <t>OST</t>
  </si>
  <si>
    <t>Ostatní</t>
  </si>
  <si>
    <t>9131</t>
  </si>
  <si>
    <t>Dopravní značení</t>
  </si>
  <si>
    <t>91320</t>
  </si>
  <si>
    <t>Dopravní značení v průběhu výstavby</t>
  </si>
  <si>
    <t>kpl</t>
  </si>
  <si>
    <t>1024</t>
  </si>
  <si>
    <t>-2110391579</t>
  </si>
  <si>
    <t>9132</t>
  </si>
  <si>
    <t>Zkoušky hutnění</t>
  </si>
  <si>
    <t>950000000</t>
  </si>
  <si>
    <t>Zkoušky hutnění-statické zatěžovací zkoušky</t>
  </si>
  <si>
    <t>-431305185</t>
  </si>
  <si>
    <t>O02</t>
  </si>
  <si>
    <t>Zařízení staveniště</t>
  </si>
  <si>
    <t>100004</t>
  </si>
  <si>
    <t>1076655936</t>
  </si>
  <si>
    <t>O01</t>
  </si>
  <si>
    <t>Ostatní náklady</t>
  </si>
  <si>
    <t>100009</t>
  </si>
  <si>
    <t>Kompletační činnost, inženýrská činnost zhotovitele</t>
  </si>
  <si>
    <t>979283169</t>
  </si>
  <si>
    <t>O03</t>
  </si>
  <si>
    <t>Projektová dokumentace</t>
  </si>
  <si>
    <t>100005</t>
  </si>
  <si>
    <t>Projektová dokumentace skutečného provedení</t>
  </si>
  <si>
    <t>1243335290</t>
  </si>
  <si>
    <t>100016</t>
  </si>
  <si>
    <t>Fotodokumentace</t>
  </si>
  <si>
    <t>1127944633</t>
  </si>
  <si>
    <t>O04</t>
  </si>
  <si>
    <t>Geodetická zaměření</t>
  </si>
  <si>
    <t>100006</t>
  </si>
  <si>
    <t>Vytýčení inženýrských sítí před zahájením prací</t>
  </si>
  <si>
    <t>1825489951</t>
  </si>
  <si>
    <t>100007</t>
  </si>
  <si>
    <t>Geodetické práce před výstavbou - vytýčení bodů</t>
  </si>
  <si>
    <t>2064985160</t>
  </si>
  <si>
    <t>1000071</t>
  </si>
  <si>
    <t>Geodetické práce při provádění stavby</t>
  </si>
  <si>
    <t>-1938013563</t>
  </si>
  <si>
    <t>100008</t>
  </si>
  <si>
    <t>Geodetické práce po výstavbě</t>
  </si>
  <si>
    <t>-1151401803</t>
  </si>
  <si>
    <t>100013</t>
  </si>
  <si>
    <t>Označení stavby</t>
  </si>
  <si>
    <t>-749600176</t>
  </si>
  <si>
    <t>100014</t>
  </si>
  <si>
    <t>Ostatní náklady zhotovitele jinde neuvedené</t>
  </si>
  <si>
    <t>924981437</t>
  </si>
  <si>
    <t>O05</t>
  </si>
  <si>
    <t>Poplatky za zvláštní užívání komunikací a ploch pro zařízení staveniště</t>
  </si>
  <si>
    <t>100003</t>
  </si>
  <si>
    <t>Zábor pozemku nebo komunikace pro zařízení staveniště a výkopy</t>
  </si>
  <si>
    <t>-1265099288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</si>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</sst>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5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" customHeight="1"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24" t="s">
        <v>8</v>
      </c>
      <c r="BT2" s="24" t="s">
        <v>9</v>
      </c>
    </row>
    <row r="3" spans="1:74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9"/>
      <c r="AQ5" s="31"/>
      <c r="BE5" s="344" t="s">
        <v>17</v>
      </c>
      <c r="BS5" s="24" t="s">
        <v>8</v>
      </c>
    </row>
    <row r="6" spans="1:74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9"/>
      <c r="AQ6" s="31"/>
      <c r="BE6" s="345"/>
      <c r="BS6" s="24" t="s">
        <v>20</v>
      </c>
    </row>
    <row r="7" spans="1:74" ht="14.4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45"/>
      <c r="BS7" s="24" t="s">
        <v>24</v>
      </c>
    </row>
    <row r="8" spans="1:74" ht="14.4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45"/>
      <c r="BS8" s="24" t="s">
        <v>29</v>
      </c>
    </row>
    <row r="9" spans="1:74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5"/>
      <c r="BS9" s="24" t="s">
        <v>30</v>
      </c>
    </row>
    <row r="10" spans="1:74" ht="14.4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45"/>
      <c r="BS10" s="24" t="s">
        <v>20</v>
      </c>
    </row>
    <row r="11" spans="1:74" ht="18.45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345"/>
      <c r="BS11" s="24" t="s">
        <v>20</v>
      </c>
    </row>
    <row r="12" spans="1:74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5"/>
      <c r="BS12" s="24" t="s">
        <v>20</v>
      </c>
    </row>
    <row r="13" spans="1:74" ht="14.4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45"/>
      <c r="BS13" s="24" t="s">
        <v>20</v>
      </c>
    </row>
    <row r="14" spans="1:74" ht="13.2">
      <c r="B14" s="28"/>
      <c r="C14" s="29"/>
      <c r="D14" s="29"/>
      <c r="E14" s="349" t="s">
        <v>36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45"/>
      <c r="BS14" s="24" t="s">
        <v>20</v>
      </c>
    </row>
    <row r="15" spans="1:74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5"/>
      <c r="BS15" s="24" t="s">
        <v>6</v>
      </c>
    </row>
    <row r="16" spans="1:74" ht="14.4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45"/>
      <c r="BS16" s="24" t="s">
        <v>6</v>
      </c>
    </row>
    <row r="17" spans="2:71" ht="18.45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22</v>
      </c>
      <c r="AO17" s="29"/>
      <c r="AP17" s="29"/>
      <c r="AQ17" s="31"/>
      <c r="BE17" s="345"/>
      <c r="BS17" s="24" t="s">
        <v>39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5"/>
      <c r="BS18" s="24" t="s">
        <v>8</v>
      </c>
    </row>
    <row r="19" spans="2:71" ht="14.4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5"/>
      <c r="BS19" s="24" t="s">
        <v>8</v>
      </c>
    </row>
    <row r="20" spans="2:71" ht="42.75" customHeight="1">
      <c r="B20" s="28"/>
      <c r="C20" s="29"/>
      <c r="D20" s="29"/>
      <c r="E20" s="351" t="s">
        <v>41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9"/>
      <c r="AP20" s="29"/>
      <c r="AQ20" s="31"/>
      <c r="BE20" s="345"/>
      <c r="BS20" s="24" t="s">
        <v>6</v>
      </c>
    </row>
    <row r="21" spans="2:71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5"/>
    </row>
    <row r="22" spans="2:71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5"/>
    </row>
    <row r="23" spans="2:71" s="1" customFormat="1" ht="25.95" customHeight="1">
      <c r="B23" s="41"/>
      <c r="C23" s="42"/>
      <c r="D23" s="43" t="s">
        <v>42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2">
        <f>ROUND(AG51,2)</f>
        <v>0</v>
      </c>
      <c r="AL23" s="353"/>
      <c r="AM23" s="353"/>
      <c r="AN23" s="353"/>
      <c r="AO23" s="353"/>
      <c r="AP23" s="42"/>
      <c r="AQ23" s="45"/>
      <c r="BE23" s="345"/>
    </row>
    <row r="24" spans="2:71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5"/>
    </row>
    <row r="25" spans="2:71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4" t="s">
        <v>43</v>
      </c>
      <c r="M25" s="354"/>
      <c r="N25" s="354"/>
      <c r="O25" s="354"/>
      <c r="P25" s="42"/>
      <c r="Q25" s="42"/>
      <c r="R25" s="42"/>
      <c r="S25" s="42"/>
      <c r="T25" s="42"/>
      <c r="U25" s="42"/>
      <c r="V25" s="42"/>
      <c r="W25" s="354" t="s">
        <v>44</v>
      </c>
      <c r="X25" s="354"/>
      <c r="Y25" s="354"/>
      <c r="Z25" s="354"/>
      <c r="AA25" s="354"/>
      <c r="AB25" s="354"/>
      <c r="AC25" s="354"/>
      <c r="AD25" s="354"/>
      <c r="AE25" s="354"/>
      <c r="AF25" s="42"/>
      <c r="AG25" s="42"/>
      <c r="AH25" s="42"/>
      <c r="AI25" s="42"/>
      <c r="AJ25" s="42"/>
      <c r="AK25" s="354" t="s">
        <v>45</v>
      </c>
      <c r="AL25" s="354"/>
      <c r="AM25" s="354"/>
      <c r="AN25" s="354"/>
      <c r="AO25" s="354"/>
      <c r="AP25" s="42"/>
      <c r="AQ25" s="45"/>
      <c r="BE25" s="345"/>
    </row>
    <row r="26" spans="2:71" s="2" customFormat="1" ht="14.4" customHeight="1">
      <c r="B26" s="47"/>
      <c r="C26" s="48"/>
      <c r="D26" s="49" t="s">
        <v>46</v>
      </c>
      <c r="E26" s="48"/>
      <c r="F26" s="49" t="s">
        <v>47</v>
      </c>
      <c r="G26" s="48"/>
      <c r="H26" s="48"/>
      <c r="I26" s="48"/>
      <c r="J26" s="48"/>
      <c r="K26" s="48"/>
      <c r="L26" s="355">
        <v>0.21</v>
      </c>
      <c r="M26" s="356"/>
      <c r="N26" s="356"/>
      <c r="O26" s="356"/>
      <c r="P26" s="48"/>
      <c r="Q26" s="48"/>
      <c r="R26" s="48"/>
      <c r="S26" s="48"/>
      <c r="T26" s="48"/>
      <c r="U26" s="48"/>
      <c r="V26" s="48"/>
      <c r="W26" s="357">
        <f>ROUND(AZ51,2)</f>
        <v>0</v>
      </c>
      <c r="X26" s="356"/>
      <c r="Y26" s="356"/>
      <c r="Z26" s="356"/>
      <c r="AA26" s="356"/>
      <c r="AB26" s="356"/>
      <c r="AC26" s="356"/>
      <c r="AD26" s="356"/>
      <c r="AE26" s="356"/>
      <c r="AF26" s="48"/>
      <c r="AG26" s="48"/>
      <c r="AH26" s="48"/>
      <c r="AI26" s="48"/>
      <c r="AJ26" s="48"/>
      <c r="AK26" s="357">
        <f>ROUND(AV51,2)</f>
        <v>0</v>
      </c>
      <c r="AL26" s="356"/>
      <c r="AM26" s="356"/>
      <c r="AN26" s="356"/>
      <c r="AO26" s="356"/>
      <c r="AP26" s="48"/>
      <c r="AQ26" s="50"/>
      <c r="BE26" s="345"/>
    </row>
    <row r="27" spans="2:71" s="2" customFormat="1" ht="14.4" customHeight="1">
      <c r="B27" s="47"/>
      <c r="C27" s="48"/>
      <c r="D27" s="48"/>
      <c r="E27" s="48"/>
      <c r="F27" s="49" t="s">
        <v>48</v>
      </c>
      <c r="G27" s="48"/>
      <c r="H27" s="48"/>
      <c r="I27" s="48"/>
      <c r="J27" s="48"/>
      <c r="K27" s="48"/>
      <c r="L27" s="355">
        <v>0.15</v>
      </c>
      <c r="M27" s="356"/>
      <c r="N27" s="356"/>
      <c r="O27" s="356"/>
      <c r="P27" s="48"/>
      <c r="Q27" s="48"/>
      <c r="R27" s="48"/>
      <c r="S27" s="48"/>
      <c r="T27" s="48"/>
      <c r="U27" s="48"/>
      <c r="V27" s="48"/>
      <c r="W27" s="357">
        <f>ROUND(BA51,2)</f>
        <v>0</v>
      </c>
      <c r="X27" s="356"/>
      <c r="Y27" s="356"/>
      <c r="Z27" s="356"/>
      <c r="AA27" s="356"/>
      <c r="AB27" s="356"/>
      <c r="AC27" s="356"/>
      <c r="AD27" s="356"/>
      <c r="AE27" s="356"/>
      <c r="AF27" s="48"/>
      <c r="AG27" s="48"/>
      <c r="AH27" s="48"/>
      <c r="AI27" s="48"/>
      <c r="AJ27" s="48"/>
      <c r="AK27" s="357">
        <f>ROUND(AW51,2)</f>
        <v>0</v>
      </c>
      <c r="AL27" s="356"/>
      <c r="AM27" s="356"/>
      <c r="AN27" s="356"/>
      <c r="AO27" s="356"/>
      <c r="AP27" s="48"/>
      <c r="AQ27" s="50"/>
      <c r="BE27" s="345"/>
    </row>
    <row r="28" spans="2:71" s="2" customFormat="1" ht="14.4" hidden="1" customHeight="1">
      <c r="B28" s="47"/>
      <c r="C28" s="48"/>
      <c r="D28" s="48"/>
      <c r="E28" s="48"/>
      <c r="F28" s="49" t="s">
        <v>49</v>
      </c>
      <c r="G28" s="48"/>
      <c r="H28" s="48"/>
      <c r="I28" s="48"/>
      <c r="J28" s="48"/>
      <c r="K28" s="48"/>
      <c r="L28" s="355">
        <v>0.21</v>
      </c>
      <c r="M28" s="356"/>
      <c r="N28" s="356"/>
      <c r="O28" s="356"/>
      <c r="P28" s="48"/>
      <c r="Q28" s="48"/>
      <c r="R28" s="48"/>
      <c r="S28" s="48"/>
      <c r="T28" s="48"/>
      <c r="U28" s="48"/>
      <c r="V28" s="48"/>
      <c r="W28" s="357">
        <f>ROUND(BB51,2)</f>
        <v>0</v>
      </c>
      <c r="X28" s="356"/>
      <c r="Y28" s="356"/>
      <c r="Z28" s="356"/>
      <c r="AA28" s="356"/>
      <c r="AB28" s="356"/>
      <c r="AC28" s="356"/>
      <c r="AD28" s="356"/>
      <c r="AE28" s="356"/>
      <c r="AF28" s="48"/>
      <c r="AG28" s="48"/>
      <c r="AH28" s="48"/>
      <c r="AI28" s="48"/>
      <c r="AJ28" s="48"/>
      <c r="AK28" s="357">
        <v>0</v>
      </c>
      <c r="AL28" s="356"/>
      <c r="AM28" s="356"/>
      <c r="AN28" s="356"/>
      <c r="AO28" s="356"/>
      <c r="AP28" s="48"/>
      <c r="AQ28" s="50"/>
      <c r="BE28" s="345"/>
    </row>
    <row r="29" spans="2:71" s="2" customFormat="1" ht="14.4" hidden="1" customHeight="1">
      <c r="B29" s="47"/>
      <c r="C29" s="48"/>
      <c r="D29" s="48"/>
      <c r="E29" s="48"/>
      <c r="F29" s="49" t="s">
        <v>50</v>
      </c>
      <c r="G29" s="48"/>
      <c r="H29" s="48"/>
      <c r="I29" s="48"/>
      <c r="J29" s="48"/>
      <c r="K29" s="48"/>
      <c r="L29" s="355">
        <v>0.15</v>
      </c>
      <c r="M29" s="356"/>
      <c r="N29" s="356"/>
      <c r="O29" s="356"/>
      <c r="P29" s="48"/>
      <c r="Q29" s="48"/>
      <c r="R29" s="48"/>
      <c r="S29" s="48"/>
      <c r="T29" s="48"/>
      <c r="U29" s="48"/>
      <c r="V29" s="48"/>
      <c r="W29" s="357">
        <f>ROUND(BC51,2)</f>
        <v>0</v>
      </c>
      <c r="X29" s="356"/>
      <c r="Y29" s="356"/>
      <c r="Z29" s="356"/>
      <c r="AA29" s="356"/>
      <c r="AB29" s="356"/>
      <c r="AC29" s="356"/>
      <c r="AD29" s="356"/>
      <c r="AE29" s="356"/>
      <c r="AF29" s="48"/>
      <c r="AG29" s="48"/>
      <c r="AH29" s="48"/>
      <c r="AI29" s="48"/>
      <c r="AJ29" s="48"/>
      <c r="AK29" s="357">
        <v>0</v>
      </c>
      <c r="AL29" s="356"/>
      <c r="AM29" s="356"/>
      <c r="AN29" s="356"/>
      <c r="AO29" s="356"/>
      <c r="AP29" s="48"/>
      <c r="AQ29" s="50"/>
      <c r="BE29" s="345"/>
    </row>
    <row r="30" spans="2:71" s="2" customFormat="1" ht="14.4" hidden="1" customHeight="1">
      <c r="B30" s="47"/>
      <c r="C30" s="48"/>
      <c r="D30" s="48"/>
      <c r="E30" s="48"/>
      <c r="F30" s="49" t="s">
        <v>51</v>
      </c>
      <c r="G30" s="48"/>
      <c r="H30" s="48"/>
      <c r="I30" s="48"/>
      <c r="J30" s="48"/>
      <c r="K30" s="48"/>
      <c r="L30" s="355">
        <v>0</v>
      </c>
      <c r="M30" s="356"/>
      <c r="N30" s="356"/>
      <c r="O30" s="356"/>
      <c r="P30" s="48"/>
      <c r="Q30" s="48"/>
      <c r="R30" s="48"/>
      <c r="S30" s="48"/>
      <c r="T30" s="48"/>
      <c r="U30" s="48"/>
      <c r="V30" s="48"/>
      <c r="W30" s="357">
        <f>ROUND(BD51,2)</f>
        <v>0</v>
      </c>
      <c r="X30" s="356"/>
      <c r="Y30" s="356"/>
      <c r="Z30" s="356"/>
      <c r="AA30" s="356"/>
      <c r="AB30" s="356"/>
      <c r="AC30" s="356"/>
      <c r="AD30" s="356"/>
      <c r="AE30" s="356"/>
      <c r="AF30" s="48"/>
      <c r="AG30" s="48"/>
      <c r="AH30" s="48"/>
      <c r="AI30" s="48"/>
      <c r="AJ30" s="48"/>
      <c r="AK30" s="357">
        <v>0</v>
      </c>
      <c r="AL30" s="356"/>
      <c r="AM30" s="356"/>
      <c r="AN30" s="356"/>
      <c r="AO30" s="356"/>
      <c r="AP30" s="48"/>
      <c r="AQ30" s="50"/>
      <c r="BE30" s="345"/>
    </row>
    <row r="31" spans="2:71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5"/>
    </row>
    <row r="32" spans="2:71" s="1" customFormat="1" ht="25.95" customHeight="1">
      <c r="B32" s="41"/>
      <c r="C32" s="51"/>
      <c r="D32" s="52" t="s">
        <v>52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53</v>
      </c>
      <c r="U32" s="53"/>
      <c r="V32" s="53"/>
      <c r="W32" s="53"/>
      <c r="X32" s="358" t="s">
        <v>54</v>
      </c>
      <c r="Y32" s="359"/>
      <c r="Z32" s="359"/>
      <c r="AA32" s="359"/>
      <c r="AB32" s="359"/>
      <c r="AC32" s="53"/>
      <c r="AD32" s="53"/>
      <c r="AE32" s="53"/>
      <c r="AF32" s="53"/>
      <c r="AG32" s="53"/>
      <c r="AH32" s="53"/>
      <c r="AI32" s="53"/>
      <c r="AJ32" s="53"/>
      <c r="AK32" s="360">
        <f>SUM(AK23:AK30)</f>
        <v>0</v>
      </c>
      <c r="AL32" s="359"/>
      <c r="AM32" s="359"/>
      <c r="AN32" s="359"/>
      <c r="AO32" s="361"/>
      <c r="AP32" s="51"/>
      <c r="AQ32" s="55"/>
      <c r="BE32" s="345"/>
    </row>
    <row r="33" spans="2:56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" customHeight="1">
      <c r="B39" s="41"/>
      <c r="C39" s="62" t="s">
        <v>55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TAVOD161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2" t="str">
        <f>K6</f>
        <v>Krompach - oprava vodovodu 3.etapa</v>
      </c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70"/>
      <c r="AQ42" s="70"/>
      <c r="AR42" s="71"/>
    </row>
    <row r="43" spans="2:56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 ht="13.2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Krompach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64" t="str">
        <f>IF(AN8= "","",AN8)</f>
        <v>6. 12. 2017</v>
      </c>
      <c r="AN44" s="364"/>
      <c r="AO44" s="63"/>
      <c r="AP44" s="63"/>
      <c r="AQ44" s="63"/>
      <c r="AR44" s="61"/>
    </row>
    <row r="45" spans="2:56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Obec Krompach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65" t="str">
        <f>IF(E17="","",E17)</f>
        <v>Vodohospodářské projekty s.r.o.</v>
      </c>
      <c r="AN46" s="365"/>
      <c r="AO46" s="365"/>
      <c r="AP46" s="365"/>
      <c r="AQ46" s="63"/>
      <c r="AR46" s="61"/>
      <c r="AS46" s="366" t="s">
        <v>56</v>
      </c>
      <c r="AT46" s="36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8"/>
      <c r="AT47" s="36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0"/>
      <c r="AT48" s="37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2" t="s">
        <v>57</v>
      </c>
      <c r="D49" s="373"/>
      <c r="E49" s="373"/>
      <c r="F49" s="373"/>
      <c r="G49" s="373"/>
      <c r="H49" s="79"/>
      <c r="I49" s="374" t="s">
        <v>58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59</v>
      </c>
      <c r="AH49" s="373"/>
      <c r="AI49" s="373"/>
      <c r="AJ49" s="373"/>
      <c r="AK49" s="373"/>
      <c r="AL49" s="373"/>
      <c r="AM49" s="373"/>
      <c r="AN49" s="374" t="s">
        <v>60</v>
      </c>
      <c r="AO49" s="373"/>
      <c r="AP49" s="373"/>
      <c r="AQ49" s="80" t="s">
        <v>61</v>
      </c>
      <c r="AR49" s="61"/>
      <c r="AS49" s="81" t="s">
        <v>62</v>
      </c>
      <c r="AT49" s="82" t="s">
        <v>63</v>
      </c>
      <c r="AU49" s="82" t="s">
        <v>64</v>
      </c>
      <c r="AV49" s="82" t="s">
        <v>65</v>
      </c>
      <c r="AW49" s="82" t="s">
        <v>66</v>
      </c>
      <c r="AX49" s="82" t="s">
        <v>67</v>
      </c>
      <c r="AY49" s="82" t="s">
        <v>68</v>
      </c>
      <c r="AZ49" s="82" t="s">
        <v>69</v>
      </c>
      <c r="BA49" s="82" t="s">
        <v>70</v>
      </c>
      <c r="BB49" s="82" t="s">
        <v>71</v>
      </c>
      <c r="BC49" s="82" t="s">
        <v>72</v>
      </c>
      <c r="BD49" s="83" t="s">
        <v>73</v>
      </c>
    </row>
    <row r="50" spans="1:91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" customHeight="1">
      <c r="B51" s="68"/>
      <c r="C51" s="87" t="s">
        <v>74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9">
        <f>ROUND(SUM(AG52:AG53),2)</f>
        <v>0</v>
      </c>
      <c r="AH51" s="379"/>
      <c r="AI51" s="379"/>
      <c r="AJ51" s="379"/>
      <c r="AK51" s="379"/>
      <c r="AL51" s="379"/>
      <c r="AM51" s="379"/>
      <c r="AN51" s="380">
        <f>SUM(AG51,AT51)</f>
        <v>0</v>
      </c>
      <c r="AO51" s="380"/>
      <c r="AP51" s="380"/>
      <c r="AQ51" s="89" t="s">
        <v>22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75</v>
      </c>
      <c r="BT51" s="94" t="s">
        <v>76</v>
      </c>
      <c r="BU51" s="95" t="s">
        <v>77</v>
      </c>
      <c r="BV51" s="94" t="s">
        <v>78</v>
      </c>
      <c r="BW51" s="94" t="s">
        <v>7</v>
      </c>
      <c r="BX51" s="94" t="s">
        <v>79</v>
      </c>
      <c r="CL51" s="94" t="s">
        <v>22</v>
      </c>
    </row>
    <row r="52" spans="1:91" s="5" customFormat="1" ht="16.5" customHeight="1">
      <c r="A52" s="96" t="s">
        <v>80</v>
      </c>
      <c r="B52" s="97"/>
      <c r="C52" s="98"/>
      <c r="D52" s="378" t="s">
        <v>81</v>
      </c>
      <c r="E52" s="378"/>
      <c r="F52" s="378"/>
      <c r="G52" s="378"/>
      <c r="H52" s="378"/>
      <c r="I52" s="99"/>
      <c r="J52" s="378" t="s">
        <v>82</v>
      </c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6">
        <f>'01 - Oprava vodovodu 3.etapa'!J27</f>
        <v>0</v>
      </c>
      <c r="AH52" s="377"/>
      <c r="AI52" s="377"/>
      <c r="AJ52" s="377"/>
      <c r="AK52" s="377"/>
      <c r="AL52" s="377"/>
      <c r="AM52" s="377"/>
      <c r="AN52" s="376">
        <f>SUM(AG52,AT52)</f>
        <v>0</v>
      </c>
      <c r="AO52" s="377"/>
      <c r="AP52" s="377"/>
      <c r="AQ52" s="100" t="s">
        <v>83</v>
      </c>
      <c r="AR52" s="101"/>
      <c r="AS52" s="102">
        <v>0</v>
      </c>
      <c r="AT52" s="103">
        <f>ROUND(SUM(AV52:AW52),2)</f>
        <v>0</v>
      </c>
      <c r="AU52" s="104">
        <f>'01 - Oprava vodovodu 3.etapa'!P83</f>
        <v>0</v>
      </c>
      <c r="AV52" s="103">
        <f>'01 - Oprava vodovodu 3.etapa'!J30</f>
        <v>0</v>
      </c>
      <c r="AW52" s="103">
        <f>'01 - Oprava vodovodu 3.etapa'!J31</f>
        <v>0</v>
      </c>
      <c r="AX52" s="103">
        <f>'01 - Oprava vodovodu 3.etapa'!J32</f>
        <v>0</v>
      </c>
      <c r="AY52" s="103">
        <f>'01 - Oprava vodovodu 3.etapa'!J33</f>
        <v>0</v>
      </c>
      <c r="AZ52" s="103">
        <f>'01 - Oprava vodovodu 3.etapa'!F30</f>
        <v>0</v>
      </c>
      <c r="BA52" s="103">
        <f>'01 - Oprava vodovodu 3.etapa'!F31</f>
        <v>0</v>
      </c>
      <c r="BB52" s="103">
        <f>'01 - Oprava vodovodu 3.etapa'!F32</f>
        <v>0</v>
      </c>
      <c r="BC52" s="103">
        <f>'01 - Oprava vodovodu 3.etapa'!F33</f>
        <v>0</v>
      </c>
      <c r="BD52" s="105">
        <f>'01 - Oprava vodovodu 3.etapa'!F34</f>
        <v>0</v>
      </c>
      <c r="BT52" s="106" t="s">
        <v>24</v>
      </c>
      <c r="BV52" s="106" t="s">
        <v>78</v>
      </c>
      <c r="BW52" s="106" t="s">
        <v>84</v>
      </c>
      <c r="BX52" s="106" t="s">
        <v>7</v>
      </c>
      <c r="CL52" s="106" t="s">
        <v>85</v>
      </c>
      <c r="CM52" s="106" t="s">
        <v>86</v>
      </c>
    </row>
    <row r="53" spans="1:91" s="5" customFormat="1" ht="16.5" customHeight="1">
      <c r="A53" s="96" t="s">
        <v>80</v>
      </c>
      <c r="B53" s="97"/>
      <c r="C53" s="98"/>
      <c r="D53" s="378" t="s">
        <v>87</v>
      </c>
      <c r="E53" s="378"/>
      <c r="F53" s="378"/>
      <c r="G53" s="378"/>
      <c r="H53" s="378"/>
      <c r="I53" s="99"/>
      <c r="J53" s="378" t="s">
        <v>88</v>
      </c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6">
        <f>'VON - Vedlejší a ostatní ...'!J27</f>
        <v>0</v>
      </c>
      <c r="AH53" s="377"/>
      <c r="AI53" s="377"/>
      <c r="AJ53" s="377"/>
      <c r="AK53" s="377"/>
      <c r="AL53" s="377"/>
      <c r="AM53" s="377"/>
      <c r="AN53" s="376">
        <f>SUM(AG53,AT53)</f>
        <v>0</v>
      </c>
      <c r="AO53" s="377"/>
      <c r="AP53" s="377"/>
      <c r="AQ53" s="100" t="s">
        <v>87</v>
      </c>
      <c r="AR53" s="101"/>
      <c r="AS53" s="107">
        <v>0</v>
      </c>
      <c r="AT53" s="108">
        <f>ROUND(SUM(AV53:AW53),2)</f>
        <v>0</v>
      </c>
      <c r="AU53" s="109">
        <f>'VON - Vedlejší a ostatní ...'!P84</f>
        <v>0</v>
      </c>
      <c r="AV53" s="108">
        <f>'VON - Vedlejší a ostatní ...'!J30</f>
        <v>0</v>
      </c>
      <c r="AW53" s="108">
        <f>'VON - Vedlejší a ostatní ...'!J31</f>
        <v>0</v>
      </c>
      <c r="AX53" s="108">
        <f>'VON - Vedlejší a ostatní ...'!J32</f>
        <v>0</v>
      </c>
      <c r="AY53" s="108">
        <f>'VON - Vedlejší a ostatní ...'!J33</f>
        <v>0</v>
      </c>
      <c r="AZ53" s="108">
        <f>'VON - Vedlejší a ostatní ...'!F30</f>
        <v>0</v>
      </c>
      <c r="BA53" s="108">
        <f>'VON - Vedlejší a ostatní ...'!F31</f>
        <v>0</v>
      </c>
      <c r="BB53" s="108">
        <f>'VON - Vedlejší a ostatní ...'!F32</f>
        <v>0</v>
      </c>
      <c r="BC53" s="108">
        <f>'VON - Vedlejší a ostatní ...'!F33</f>
        <v>0</v>
      </c>
      <c r="BD53" s="110">
        <f>'VON - Vedlejší a ostatní ...'!F34</f>
        <v>0</v>
      </c>
      <c r="BT53" s="106" t="s">
        <v>24</v>
      </c>
      <c r="BV53" s="106" t="s">
        <v>78</v>
      </c>
      <c r="BW53" s="106" t="s">
        <v>89</v>
      </c>
      <c r="BX53" s="106" t="s">
        <v>7</v>
      </c>
      <c r="CL53" s="106" t="s">
        <v>22</v>
      </c>
      <c r="CM53" s="106" t="s">
        <v>86</v>
      </c>
    </row>
    <row r="54" spans="1:91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1:91" s="1" customFormat="1" ht="6.9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GyhLr0uiWgJNWWyyDajfVE5vtQE9N1o7EkYJwzD0nvGKp2+jET67w+ZdYSpjPMsHlR1++LO6FAAN+ASxr8UPYA==" saltValue="MQSs9sktKSdRkkhEEUv1reZHX8CQhrPqaCM0pbRE6de6r3N2VWzuVP6+gFDhrgHL8IpJX875BKXBaHmqustJiQ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01 - Oprava vodovodu 3.etapa'!C2" display="/" xr:uid="{00000000-0004-0000-0000-000002000000}"/>
    <hyperlink ref="A53" location="'VON - Vedlejší a ostatní ...'!C2" display="/" xr:uid="{00000000-0004-0000-00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428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90</v>
      </c>
      <c r="G1" s="390" t="s">
        <v>91</v>
      </c>
      <c r="H1" s="390"/>
      <c r="I1" s="115"/>
      <c r="J1" s="114" t="s">
        <v>92</v>
      </c>
      <c r="K1" s="113" t="s">
        <v>93</v>
      </c>
      <c r="L1" s="114" t="s">
        <v>94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84</v>
      </c>
    </row>
    <row r="3" spans="1:70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86</v>
      </c>
    </row>
    <row r="4" spans="1:70" ht="36.9" customHeight="1">
      <c r="B4" s="28"/>
      <c r="C4" s="29"/>
      <c r="D4" s="30" t="s">
        <v>95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Krompach - oprava vodovodu 3.etapa</v>
      </c>
      <c r="F7" s="383"/>
      <c r="G7" s="383"/>
      <c r="H7" s="383"/>
      <c r="I7" s="117"/>
      <c r="J7" s="29"/>
      <c r="K7" s="31"/>
    </row>
    <row r="8" spans="1:70" s="1" customFormat="1" ht="13.2">
      <c r="B8" s="41"/>
      <c r="C8" s="42"/>
      <c r="D8" s="37" t="s">
        <v>96</v>
      </c>
      <c r="E8" s="42"/>
      <c r="F8" s="42"/>
      <c r="G8" s="42"/>
      <c r="H8" s="42"/>
      <c r="I8" s="118"/>
      <c r="J8" s="42"/>
      <c r="K8" s="45"/>
    </row>
    <row r="9" spans="1:70" s="1" customFormat="1" ht="36.9" customHeight="1">
      <c r="B9" s="41"/>
      <c r="C9" s="42"/>
      <c r="D9" s="42"/>
      <c r="E9" s="384" t="s">
        <v>97</v>
      </c>
      <c r="F9" s="385"/>
      <c r="G9" s="385"/>
      <c r="H9" s="385"/>
      <c r="I9" s="118"/>
      <c r="J9" s="42"/>
      <c r="K9" s="45"/>
    </row>
    <row r="10" spans="1:70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" customHeight="1">
      <c r="B11" s="41"/>
      <c r="C11" s="42"/>
      <c r="D11" s="37" t="s">
        <v>21</v>
      </c>
      <c r="E11" s="42"/>
      <c r="F11" s="35" t="s">
        <v>85</v>
      </c>
      <c r="G11" s="42"/>
      <c r="H11" s="42"/>
      <c r="I11" s="119" t="s">
        <v>23</v>
      </c>
      <c r="J11" s="35" t="s">
        <v>98</v>
      </c>
      <c r="K11" s="45"/>
    </row>
    <row r="12" spans="1:70" s="1" customFormat="1" ht="14.4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6. 12. 2017</v>
      </c>
      <c r="K12" s="45"/>
    </row>
    <row r="13" spans="1:70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1:70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57" customHeight="1">
      <c r="B24" s="121"/>
      <c r="C24" s="122"/>
      <c r="D24" s="122"/>
      <c r="E24" s="351" t="s">
        <v>41</v>
      </c>
      <c r="F24" s="351"/>
      <c r="G24" s="351"/>
      <c r="H24" s="35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42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44</v>
      </c>
      <c r="G29" s="42"/>
      <c r="H29" s="42"/>
      <c r="I29" s="129" t="s">
        <v>43</v>
      </c>
      <c r="J29" s="46" t="s">
        <v>45</v>
      </c>
      <c r="K29" s="45"/>
    </row>
    <row r="30" spans="2:11" s="1" customFormat="1" ht="14.4" customHeight="1">
      <c r="B30" s="41"/>
      <c r="C30" s="42"/>
      <c r="D30" s="49" t="s">
        <v>46</v>
      </c>
      <c r="E30" s="49" t="s">
        <v>47</v>
      </c>
      <c r="F30" s="130">
        <f>ROUND(SUM(BE83:BE427), 2)</f>
        <v>0</v>
      </c>
      <c r="G30" s="42"/>
      <c r="H30" s="42"/>
      <c r="I30" s="131">
        <v>0.21</v>
      </c>
      <c r="J30" s="130">
        <f>ROUND(ROUND((SUM(BE83:BE427)), 2)*I30, 2)</f>
        <v>0</v>
      </c>
      <c r="K30" s="45"/>
    </row>
    <row r="31" spans="2:11" s="1" customFormat="1" ht="14.4" customHeight="1">
      <c r="B31" s="41"/>
      <c r="C31" s="42"/>
      <c r="D31" s="42"/>
      <c r="E31" s="49" t="s">
        <v>48</v>
      </c>
      <c r="F31" s="130">
        <f>ROUND(SUM(BF83:BF427), 2)</f>
        <v>0</v>
      </c>
      <c r="G31" s="42"/>
      <c r="H31" s="42"/>
      <c r="I31" s="131">
        <v>0.15</v>
      </c>
      <c r="J31" s="130">
        <f>ROUND(ROUND((SUM(BF83:BF427)), 2)*I31, 2)</f>
        <v>0</v>
      </c>
      <c r="K31" s="45"/>
    </row>
    <row r="32" spans="2:11" s="1" customFormat="1" ht="14.4" hidden="1" customHeight="1">
      <c r="B32" s="41"/>
      <c r="C32" s="42"/>
      <c r="D32" s="42"/>
      <c r="E32" s="49" t="s">
        <v>49</v>
      </c>
      <c r="F32" s="130">
        <f>ROUND(SUM(BG83:BG427),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hidden="1" customHeight="1">
      <c r="B33" s="41"/>
      <c r="C33" s="42"/>
      <c r="D33" s="42"/>
      <c r="E33" s="49" t="s">
        <v>50</v>
      </c>
      <c r="F33" s="130">
        <f>ROUND(SUM(BH83:BH427),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hidden="1" customHeight="1">
      <c r="B34" s="41"/>
      <c r="C34" s="42"/>
      <c r="D34" s="42"/>
      <c r="E34" s="49" t="s">
        <v>51</v>
      </c>
      <c r="F34" s="130">
        <f>ROUND(SUM(BI83:BI427),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52</v>
      </c>
      <c r="E36" s="79"/>
      <c r="F36" s="79"/>
      <c r="G36" s="134" t="s">
        <v>53</v>
      </c>
      <c r="H36" s="135" t="s">
        <v>54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Krompach - oprava vodovodu 3.etapa</v>
      </c>
      <c r="F45" s="383"/>
      <c r="G45" s="383"/>
      <c r="H45" s="383"/>
      <c r="I45" s="118"/>
      <c r="J45" s="42"/>
      <c r="K45" s="45"/>
    </row>
    <row r="46" spans="2:11" s="1" customFormat="1" ht="14.4" customHeight="1">
      <c r="B46" s="41"/>
      <c r="C46" s="37" t="s">
        <v>96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01 - Oprava vodovodu 3.etapa</v>
      </c>
      <c r="F47" s="385"/>
      <c r="G47" s="385"/>
      <c r="H47" s="385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Krompach</v>
      </c>
      <c r="G49" s="42"/>
      <c r="H49" s="42"/>
      <c r="I49" s="119" t="s">
        <v>27</v>
      </c>
      <c r="J49" s="120" t="str">
        <f>IF(J12="","",J12)</f>
        <v>6. 12. 2017</v>
      </c>
      <c r="K49" s="45"/>
    </row>
    <row r="50" spans="2:47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3.2">
      <c r="B51" s="41"/>
      <c r="C51" s="37" t="s">
        <v>31</v>
      </c>
      <c r="D51" s="42"/>
      <c r="E51" s="42"/>
      <c r="F51" s="35" t="str">
        <f>E15</f>
        <v>Obec Krompach</v>
      </c>
      <c r="G51" s="42"/>
      <c r="H51" s="42"/>
      <c r="I51" s="119" t="s">
        <v>37</v>
      </c>
      <c r="J51" s="351" t="str">
        <f>E21</f>
        <v>Vodohospodářské projekty s.r.o.</v>
      </c>
      <c r="K51" s="45"/>
    </row>
    <row r="52" spans="2:47" s="1" customFormat="1" ht="14.4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103</v>
      </c>
    </row>
    <row r="57" spans="2:47" s="7" customFormat="1" ht="24.9" customHeight="1">
      <c r="B57" s="149"/>
      <c r="C57" s="150"/>
      <c r="D57" s="151" t="s">
        <v>104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8" customFormat="1" ht="19.95" customHeight="1">
      <c r="B58" s="156"/>
      <c r="C58" s="157"/>
      <c r="D58" s="158" t="s">
        <v>105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47" s="8" customFormat="1" ht="19.95" customHeight="1">
      <c r="B59" s="156"/>
      <c r="C59" s="157"/>
      <c r="D59" s="158" t="s">
        <v>106</v>
      </c>
      <c r="E59" s="159"/>
      <c r="F59" s="159"/>
      <c r="G59" s="159"/>
      <c r="H59" s="159"/>
      <c r="I59" s="160"/>
      <c r="J59" s="161">
        <f>J210</f>
        <v>0</v>
      </c>
      <c r="K59" s="162"/>
    </row>
    <row r="60" spans="2:47" s="8" customFormat="1" ht="19.95" customHeight="1">
      <c r="B60" s="156"/>
      <c r="C60" s="157"/>
      <c r="D60" s="158" t="s">
        <v>107</v>
      </c>
      <c r="E60" s="159"/>
      <c r="F60" s="159"/>
      <c r="G60" s="159"/>
      <c r="H60" s="159"/>
      <c r="I60" s="160"/>
      <c r="J60" s="161">
        <f>J223</f>
        <v>0</v>
      </c>
      <c r="K60" s="162"/>
    </row>
    <row r="61" spans="2:47" s="8" customFormat="1" ht="19.95" customHeight="1">
      <c r="B61" s="156"/>
      <c r="C61" s="157"/>
      <c r="D61" s="158" t="s">
        <v>108</v>
      </c>
      <c r="E61" s="159"/>
      <c r="F61" s="159"/>
      <c r="G61" s="159"/>
      <c r="H61" s="159"/>
      <c r="I61" s="160"/>
      <c r="J61" s="161">
        <f>J326</f>
        <v>0</v>
      </c>
      <c r="K61" s="162"/>
    </row>
    <row r="62" spans="2:47" s="8" customFormat="1" ht="19.95" customHeight="1">
      <c r="B62" s="156"/>
      <c r="C62" s="157"/>
      <c r="D62" s="158" t="s">
        <v>109</v>
      </c>
      <c r="E62" s="159"/>
      <c r="F62" s="159"/>
      <c r="G62" s="159"/>
      <c r="H62" s="159"/>
      <c r="I62" s="160"/>
      <c r="J62" s="161">
        <f>J414</f>
        <v>0</v>
      </c>
      <c r="K62" s="162"/>
    </row>
    <row r="63" spans="2:47" s="8" customFormat="1" ht="19.95" customHeight="1">
      <c r="B63" s="156"/>
      <c r="C63" s="157"/>
      <c r="D63" s="158" t="s">
        <v>110</v>
      </c>
      <c r="E63" s="159"/>
      <c r="F63" s="159"/>
      <c r="G63" s="159"/>
      <c r="H63" s="159"/>
      <c r="I63" s="160"/>
      <c r="J63" s="161">
        <f>J425</f>
        <v>0</v>
      </c>
      <c r="K63" s="162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" customHeight="1">
      <c r="B70" s="41"/>
      <c r="C70" s="62" t="s">
        <v>111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6.5" customHeight="1">
      <c r="B73" s="41"/>
      <c r="C73" s="63"/>
      <c r="D73" s="63"/>
      <c r="E73" s="387" t="str">
        <f>E7</f>
        <v>Krompach - oprava vodovodu 3.etapa</v>
      </c>
      <c r="F73" s="388"/>
      <c r="G73" s="388"/>
      <c r="H73" s="388"/>
      <c r="I73" s="163"/>
      <c r="J73" s="63"/>
      <c r="K73" s="63"/>
      <c r="L73" s="61"/>
    </row>
    <row r="74" spans="2:12" s="1" customFormat="1" ht="14.4" customHeight="1">
      <c r="B74" s="41"/>
      <c r="C74" s="65" t="s">
        <v>96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7.25" customHeight="1">
      <c r="B75" s="41"/>
      <c r="C75" s="63"/>
      <c r="D75" s="63"/>
      <c r="E75" s="362" t="str">
        <f>E9</f>
        <v>01 - Oprava vodovodu 3.etapa</v>
      </c>
      <c r="F75" s="389"/>
      <c r="G75" s="389"/>
      <c r="H75" s="389"/>
      <c r="I75" s="163"/>
      <c r="J75" s="63"/>
      <c r="K75" s="63"/>
      <c r="L75" s="61"/>
    </row>
    <row r="76" spans="2:12" s="1" customFormat="1" ht="6.9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4" t="str">
        <f>F12</f>
        <v>Krompach</v>
      </c>
      <c r="G77" s="63"/>
      <c r="H77" s="63"/>
      <c r="I77" s="165" t="s">
        <v>27</v>
      </c>
      <c r="J77" s="73" t="str">
        <f>IF(J12="","",J12)</f>
        <v>6. 12. 2017</v>
      </c>
      <c r="K77" s="63"/>
      <c r="L77" s="61"/>
    </row>
    <row r="78" spans="2:12" s="1" customFormat="1" ht="6.9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3.2">
      <c r="B79" s="41"/>
      <c r="C79" s="65" t="s">
        <v>31</v>
      </c>
      <c r="D79" s="63"/>
      <c r="E79" s="63"/>
      <c r="F79" s="164" t="str">
        <f>E15</f>
        <v>Obec Krompach</v>
      </c>
      <c r="G79" s="63"/>
      <c r="H79" s="63"/>
      <c r="I79" s="165" t="s">
        <v>37</v>
      </c>
      <c r="J79" s="164" t="str">
        <f>E21</f>
        <v>Vodohospodářské projekty s.r.o.</v>
      </c>
      <c r="K79" s="63"/>
      <c r="L79" s="61"/>
    </row>
    <row r="80" spans="2:12" s="1" customFormat="1" ht="14.4" customHeight="1">
      <c r="B80" s="41"/>
      <c r="C80" s="65" t="s">
        <v>35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112</v>
      </c>
      <c r="D82" s="168" t="s">
        <v>61</v>
      </c>
      <c r="E82" s="168" t="s">
        <v>57</v>
      </c>
      <c r="F82" s="168" t="s">
        <v>113</v>
      </c>
      <c r="G82" s="168" t="s">
        <v>114</v>
      </c>
      <c r="H82" s="168" t="s">
        <v>115</v>
      </c>
      <c r="I82" s="169" t="s">
        <v>116</v>
      </c>
      <c r="J82" s="168" t="s">
        <v>101</v>
      </c>
      <c r="K82" s="170" t="s">
        <v>117</v>
      </c>
      <c r="L82" s="171"/>
      <c r="M82" s="81" t="s">
        <v>118</v>
      </c>
      <c r="N82" s="82" t="s">
        <v>46</v>
      </c>
      <c r="O82" s="82" t="s">
        <v>119</v>
      </c>
      <c r="P82" s="82" t="s">
        <v>120</v>
      </c>
      <c r="Q82" s="82" t="s">
        <v>121</v>
      </c>
      <c r="R82" s="82" t="s">
        <v>122</v>
      </c>
      <c r="S82" s="82" t="s">
        <v>123</v>
      </c>
      <c r="T82" s="83" t="s">
        <v>124</v>
      </c>
    </row>
    <row r="83" spans="2:65" s="1" customFormat="1" ht="29.25" customHeight="1">
      <c r="B83" s="41"/>
      <c r="C83" s="87" t="s">
        <v>102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</f>
        <v>0</v>
      </c>
      <c r="Q83" s="85"/>
      <c r="R83" s="173">
        <f>R84</f>
        <v>10.879291479999999</v>
      </c>
      <c r="S83" s="85"/>
      <c r="T83" s="174">
        <f>T84</f>
        <v>1.9759</v>
      </c>
      <c r="AT83" s="24" t="s">
        <v>75</v>
      </c>
      <c r="AU83" s="24" t="s">
        <v>103</v>
      </c>
      <c r="BK83" s="175">
        <f>BK84</f>
        <v>0</v>
      </c>
    </row>
    <row r="84" spans="2:65" s="10" customFormat="1" ht="37.35" customHeight="1">
      <c r="B84" s="176"/>
      <c r="C84" s="177"/>
      <c r="D84" s="178" t="s">
        <v>75</v>
      </c>
      <c r="E84" s="179" t="s">
        <v>125</v>
      </c>
      <c r="F84" s="179" t="s">
        <v>126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P85+P210+P223+P326+P414+P425</f>
        <v>0</v>
      </c>
      <c r="Q84" s="184"/>
      <c r="R84" s="185">
        <f>R85+R210+R223+R326+R414+R425</f>
        <v>10.879291479999999</v>
      </c>
      <c r="S84" s="184"/>
      <c r="T84" s="186">
        <f>T85+T210+T223+T326+T414+T425</f>
        <v>1.9759</v>
      </c>
      <c r="AR84" s="187" t="s">
        <v>24</v>
      </c>
      <c r="AT84" s="188" t="s">
        <v>75</v>
      </c>
      <c r="AU84" s="188" t="s">
        <v>76</v>
      </c>
      <c r="AY84" s="187" t="s">
        <v>127</v>
      </c>
      <c r="BK84" s="189">
        <f>BK85+BK210+BK223+BK326+BK414+BK425</f>
        <v>0</v>
      </c>
    </row>
    <row r="85" spans="2:65" s="10" customFormat="1" ht="19.95" customHeight="1">
      <c r="B85" s="176"/>
      <c r="C85" s="177"/>
      <c r="D85" s="178" t="s">
        <v>75</v>
      </c>
      <c r="E85" s="190" t="s">
        <v>24</v>
      </c>
      <c r="F85" s="190" t="s">
        <v>128</v>
      </c>
      <c r="G85" s="177"/>
      <c r="H85" s="177"/>
      <c r="I85" s="180"/>
      <c r="J85" s="191">
        <f>BK85</f>
        <v>0</v>
      </c>
      <c r="K85" s="177"/>
      <c r="L85" s="182"/>
      <c r="M85" s="183"/>
      <c r="N85" s="184"/>
      <c r="O85" s="184"/>
      <c r="P85" s="185">
        <f>SUM(P86:P209)</f>
        <v>0</v>
      </c>
      <c r="Q85" s="184"/>
      <c r="R85" s="185">
        <f>SUM(R86:R209)</f>
        <v>1.7112459799999999</v>
      </c>
      <c r="S85" s="184"/>
      <c r="T85" s="186">
        <f>SUM(T86:T209)</f>
        <v>0</v>
      </c>
      <c r="AR85" s="187" t="s">
        <v>24</v>
      </c>
      <c r="AT85" s="188" t="s">
        <v>75</v>
      </c>
      <c r="AU85" s="188" t="s">
        <v>24</v>
      </c>
      <c r="AY85" s="187" t="s">
        <v>127</v>
      </c>
      <c r="BK85" s="189">
        <f>SUM(BK86:BK209)</f>
        <v>0</v>
      </c>
    </row>
    <row r="86" spans="2:65" s="1" customFormat="1" ht="16.5" customHeight="1">
      <c r="B86" s="41"/>
      <c r="C86" s="192" t="s">
        <v>24</v>
      </c>
      <c r="D86" s="192" t="s">
        <v>129</v>
      </c>
      <c r="E86" s="193" t="s">
        <v>130</v>
      </c>
      <c r="F86" s="194" t="s">
        <v>131</v>
      </c>
      <c r="G86" s="195" t="s">
        <v>132</v>
      </c>
      <c r="H86" s="196">
        <v>160</v>
      </c>
      <c r="I86" s="197"/>
      <c r="J86" s="198">
        <f>ROUND(I86*H86,2)</f>
        <v>0</v>
      </c>
      <c r="K86" s="194" t="s">
        <v>133</v>
      </c>
      <c r="L86" s="61"/>
      <c r="M86" s="199" t="s">
        <v>22</v>
      </c>
      <c r="N86" s="200" t="s">
        <v>47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134</v>
      </c>
      <c r="AT86" s="24" t="s">
        <v>129</v>
      </c>
      <c r="AU86" s="24" t="s">
        <v>86</v>
      </c>
      <c r="AY86" s="24" t="s">
        <v>127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134</v>
      </c>
      <c r="BM86" s="24" t="s">
        <v>135</v>
      </c>
    </row>
    <row r="87" spans="2:65" s="1" customFormat="1" ht="12">
      <c r="B87" s="41"/>
      <c r="C87" s="63"/>
      <c r="D87" s="204" t="s">
        <v>136</v>
      </c>
      <c r="E87" s="63"/>
      <c r="F87" s="205" t="s">
        <v>137</v>
      </c>
      <c r="G87" s="63"/>
      <c r="H87" s="63"/>
      <c r="I87" s="163"/>
      <c r="J87" s="63"/>
      <c r="K87" s="63"/>
      <c r="L87" s="61"/>
      <c r="M87" s="206"/>
      <c r="N87" s="42"/>
      <c r="O87" s="42"/>
      <c r="P87" s="42"/>
      <c r="Q87" s="42"/>
      <c r="R87" s="42"/>
      <c r="S87" s="42"/>
      <c r="T87" s="78"/>
      <c r="AT87" s="24" t="s">
        <v>136</v>
      </c>
      <c r="AU87" s="24" t="s">
        <v>86</v>
      </c>
    </row>
    <row r="88" spans="2:65" s="11" customFormat="1" ht="12">
      <c r="B88" s="207"/>
      <c r="C88" s="208"/>
      <c r="D88" s="204" t="s">
        <v>138</v>
      </c>
      <c r="E88" s="209" t="s">
        <v>22</v>
      </c>
      <c r="F88" s="210" t="s">
        <v>139</v>
      </c>
      <c r="G88" s="208"/>
      <c r="H88" s="209" t="s">
        <v>22</v>
      </c>
      <c r="I88" s="211"/>
      <c r="J88" s="208"/>
      <c r="K88" s="208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138</v>
      </c>
      <c r="AU88" s="216" t="s">
        <v>86</v>
      </c>
      <c r="AV88" s="11" t="s">
        <v>24</v>
      </c>
      <c r="AW88" s="11" t="s">
        <v>39</v>
      </c>
      <c r="AX88" s="11" t="s">
        <v>76</v>
      </c>
      <c r="AY88" s="216" t="s">
        <v>127</v>
      </c>
    </row>
    <row r="89" spans="2:65" s="12" customFormat="1" ht="12">
      <c r="B89" s="217"/>
      <c r="C89" s="218"/>
      <c r="D89" s="204" t="s">
        <v>138</v>
      </c>
      <c r="E89" s="219" t="s">
        <v>22</v>
      </c>
      <c r="F89" s="220" t="s">
        <v>140</v>
      </c>
      <c r="G89" s="218"/>
      <c r="H89" s="221">
        <v>160</v>
      </c>
      <c r="I89" s="222"/>
      <c r="J89" s="218"/>
      <c r="K89" s="218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138</v>
      </c>
      <c r="AU89" s="227" t="s">
        <v>86</v>
      </c>
      <c r="AV89" s="12" t="s">
        <v>86</v>
      </c>
      <c r="AW89" s="12" t="s">
        <v>39</v>
      </c>
      <c r="AX89" s="12" t="s">
        <v>24</v>
      </c>
      <c r="AY89" s="227" t="s">
        <v>127</v>
      </c>
    </row>
    <row r="90" spans="2:65" s="1" customFormat="1" ht="25.5" customHeight="1">
      <c r="B90" s="41"/>
      <c r="C90" s="192" t="s">
        <v>86</v>
      </c>
      <c r="D90" s="192" t="s">
        <v>129</v>
      </c>
      <c r="E90" s="193" t="s">
        <v>141</v>
      </c>
      <c r="F90" s="194" t="s">
        <v>142</v>
      </c>
      <c r="G90" s="195" t="s">
        <v>143</v>
      </c>
      <c r="H90" s="196">
        <v>20</v>
      </c>
      <c r="I90" s="197"/>
      <c r="J90" s="198">
        <f>ROUND(I90*H90,2)</f>
        <v>0</v>
      </c>
      <c r="K90" s="194" t="s">
        <v>133</v>
      </c>
      <c r="L90" s="61"/>
      <c r="M90" s="199" t="s">
        <v>22</v>
      </c>
      <c r="N90" s="200" t="s">
        <v>47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134</v>
      </c>
      <c r="AT90" s="24" t="s">
        <v>129</v>
      </c>
      <c r="AU90" s="24" t="s">
        <v>86</v>
      </c>
      <c r="AY90" s="24" t="s">
        <v>127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134</v>
      </c>
      <c r="BM90" s="24" t="s">
        <v>144</v>
      </c>
    </row>
    <row r="91" spans="2:65" s="1" customFormat="1" ht="24">
      <c r="B91" s="41"/>
      <c r="C91" s="63"/>
      <c r="D91" s="204" t="s">
        <v>136</v>
      </c>
      <c r="E91" s="63"/>
      <c r="F91" s="205" t="s">
        <v>145</v>
      </c>
      <c r="G91" s="63"/>
      <c r="H91" s="63"/>
      <c r="I91" s="163"/>
      <c r="J91" s="63"/>
      <c r="K91" s="63"/>
      <c r="L91" s="61"/>
      <c r="M91" s="206"/>
      <c r="N91" s="42"/>
      <c r="O91" s="42"/>
      <c r="P91" s="42"/>
      <c r="Q91" s="42"/>
      <c r="R91" s="42"/>
      <c r="S91" s="42"/>
      <c r="T91" s="78"/>
      <c r="AT91" s="24" t="s">
        <v>136</v>
      </c>
      <c r="AU91" s="24" t="s">
        <v>86</v>
      </c>
    </row>
    <row r="92" spans="2:65" s="11" customFormat="1" ht="12">
      <c r="B92" s="207"/>
      <c r="C92" s="208"/>
      <c r="D92" s="204" t="s">
        <v>138</v>
      </c>
      <c r="E92" s="209" t="s">
        <v>22</v>
      </c>
      <c r="F92" s="210" t="s">
        <v>139</v>
      </c>
      <c r="G92" s="208"/>
      <c r="H92" s="209" t="s">
        <v>22</v>
      </c>
      <c r="I92" s="211"/>
      <c r="J92" s="208"/>
      <c r="K92" s="208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138</v>
      </c>
      <c r="AU92" s="216" t="s">
        <v>86</v>
      </c>
      <c r="AV92" s="11" t="s">
        <v>24</v>
      </c>
      <c r="AW92" s="11" t="s">
        <v>39</v>
      </c>
      <c r="AX92" s="11" t="s">
        <v>76</v>
      </c>
      <c r="AY92" s="216" t="s">
        <v>127</v>
      </c>
    </row>
    <row r="93" spans="2:65" s="12" customFormat="1" ht="12">
      <c r="B93" s="217"/>
      <c r="C93" s="218"/>
      <c r="D93" s="204" t="s">
        <v>138</v>
      </c>
      <c r="E93" s="219" t="s">
        <v>22</v>
      </c>
      <c r="F93" s="220" t="s">
        <v>146</v>
      </c>
      <c r="G93" s="218"/>
      <c r="H93" s="221">
        <v>20</v>
      </c>
      <c r="I93" s="222"/>
      <c r="J93" s="218"/>
      <c r="K93" s="218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138</v>
      </c>
      <c r="AU93" s="227" t="s">
        <v>86</v>
      </c>
      <c r="AV93" s="12" t="s">
        <v>86</v>
      </c>
      <c r="AW93" s="12" t="s">
        <v>39</v>
      </c>
      <c r="AX93" s="12" t="s">
        <v>24</v>
      </c>
      <c r="AY93" s="227" t="s">
        <v>127</v>
      </c>
    </row>
    <row r="94" spans="2:65" s="1" customFormat="1" ht="16.5" customHeight="1">
      <c r="B94" s="41"/>
      <c r="C94" s="192" t="s">
        <v>147</v>
      </c>
      <c r="D94" s="192" t="s">
        <v>129</v>
      </c>
      <c r="E94" s="193" t="s">
        <v>148</v>
      </c>
      <c r="F94" s="194" t="s">
        <v>149</v>
      </c>
      <c r="G94" s="195" t="s">
        <v>150</v>
      </c>
      <c r="H94" s="196">
        <v>26</v>
      </c>
      <c r="I94" s="197"/>
      <c r="J94" s="198">
        <f>ROUND(I94*H94,2)</f>
        <v>0</v>
      </c>
      <c r="K94" s="194" t="s">
        <v>133</v>
      </c>
      <c r="L94" s="61"/>
      <c r="M94" s="199" t="s">
        <v>22</v>
      </c>
      <c r="N94" s="200" t="s">
        <v>47</v>
      </c>
      <c r="O94" s="42"/>
      <c r="P94" s="201">
        <f>O94*H94</f>
        <v>0</v>
      </c>
      <c r="Q94" s="201">
        <v>3.6900000000000002E-2</v>
      </c>
      <c r="R94" s="201">
        <f>Q94*H94</f>
        <v>0.95940000000000003</v>
      </c>
      <c r="S94" s="201">
        <v>0</v>
      </c>
      <c r="T94" s="202">
        <f>S94*H94</f>
        <v>0</v>
      </c>
      <c r="AR94" s="24" t="s">
        <v>134</v>
      </c>
      <c r="AT94" s="24" t="s">
        <v>129</v>
      </c>
      <c r="AU94" s="24" t="s">
        <v>86</v>
      </c>
      <c r="AY94" s="24" t="s">
        <v>127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134</v>
      </c>
      <c r="BM94" s="24" t="s">
        <v>151</v>
      </c>
    </row>
    <row r="95" spans="2:65" s="1" customFormat="1" ht="48">
      <c r="B95" s="41"/>
      <c r="C95" s="63"/>
      <c r="D95" s="204" t="s">
        <v>136</v>
      </c>
      <c r="E95" s="63"/>
      <c r="F95" s="205" t="s">
        <v>152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4" t="s">
        <v>136</v>
      </c>
      <c r="AU95" s="24" t="s">
        <v>86</v>
      </c>
    </row>
    <row r="96" spans="2:65" s="1" customFormat="1" ht="16.5" customHeight="1">
      <c r="B96" s="41"/>
      <c r="C96" s="192" t="s">
        <v>134</v>
      </c>
      <c r="D96" s="192" t="s">
        <v>129</v>
      </c>
      <c r="E96" s="193" t="s">
        <v>153</v>
      </c>
      <c r="F96" s="194" t="s">
        <v>154</v>
      </c>
      <c r="G96" s="195" t="s">
        <v>155</v>
      </c>
      <c r="H96" s="196">
        <v>39</v>
      </c>
      <c r="I96" s="197"/>
      <c r="J96" s="198">
        <f>ROUND(I96*H96,2)</f>
        <v>0</v>
      </c>
      <c r="K96" s="194" t="s">
        <v>133</v>
      </c>
      <c r="L96" s="61"/>
      <c r="M96" s="199" t="s">
        <v>22</v>
      </c>
      <c r="N96" s="200" t="s">
        <v>47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134</v>
      </c>
      <c r="AT96" s="24" t="s">
        <v>129</v>
      </c>
      <c r="AU96" s="24" t="s">
        <v>86</v>
      </c>
      <c r="AY96" s="24" t="s">
        <v>127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134</v>
      </c>
      <c r="BM96" s="24" t="s">
        <v>156</v>
      </c>
    </row>
    <row r="97" spans="2:65" s="1" customFormat="1" ht="24">
      <c r="B97" s="41"/>
      <c r="C97" s="63"/>
      <c r="D97" s="204" t="s">
        <v>136</v>
      </c>
      <c r="E97" s="63"/>
      <c r="F97" s="205" t="s">
        <v>157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4" t="s">
        <v>136</v>
      </c>
      <c r="AU97" s="24" t="s">
        <v>86</v>
      </c>
    </row>
    <row r="98" spans="2:65" s="12" customFormat="1" ht="12">
      <c r="B98" s="217"/>
      <c r="C98" s="218"/>
      <c r="D98" s="204" t="s">
        <v>138</v>
      </c>
      <c r="E98" s="219" t="s">
        <v>22</v>
      </c>
      <c r="F98" s="220" t="s">
        <v>158</v>
      </c>
      <c r="G98" s="218"/>
      <c r="H98" s="221">
        <v>39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138</v>
      </c>
      <c r="AU98" s="227" t="s">
        <v>86</v>
      </c>
      <c r="AV98" s="12" t="s">
        <v>86</v>
      </c>
      <c r="AW98" s="12" t="s">
        <v>39</v>
      </c>
      <c r="AX98" s="12" t="s">
        <v>24</v>
      </c>
      <c r="AY98" s="227" t="s">
        <v>127</v>
      </c>
    </row>
    <row r="99" spans="2:65" s="1" customFormat="1" ht="16.5" customHeight="1">
      <c r="B99" s="41"/>
      <c r="C99" s="192" t="s">
        <v>159</v>
      </c>
      <c r="D99" s="192" t="s">
        <v>129</v>
      </c>
      <c r="E99" s="193" t="s">
        <v>160</v>
      </c>
      <c r="F99" s="194" t="s">
        <v>161</v>
      </c>
      <c r="G99" s="195" t="s">
        <v>155</v>
      </c>
      <c r="H99" s="196">
        <v>104.55</v>
      </c>
      <c r="I99" s="197"/>
      <c r="J99" s="198">
        <f>ROUND(I99*H99,2)</f>
        <v>0</v>
      </c>
      <c r="K99" s="194" t="s">
        <v>133</v>
      </c>
      <c r="L99" s="61"/>
      <c r="M99" s="199" t="s">
        <v>22</v>
      </c>
      <c r="N99" s="200" t="s">
        <v>47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134</v>
      </c>
      <c r="AT99" s="24" t="s">
        <v>129</v>
      </c>
      <c r="AU99" s="24" t="s">
        <v>86</v>
      </c>
      <c r="AY99" s="24" t="s">
        <v>127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134</v>
      </c>
      <c r="BM99" s="24" t="s">
        <v>162</v>
      </c>
    </row>
    <row r="100" spans="2:65" s="1" customFormat="1" ht="24">
      <c r="B100" s="41"/>
      <c r="C100" s="63"/>
      <c r="D100" s="204" t="s">
        <v>136</v>
      </c>
      <c r="E100" s="63"/>
      <c r="F100" s="205" t="s">
        <v>163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4" t="s">
        <v>136</v>
      </c>
      <c r="AU100" s="24" t="s">
        <v>86</v>
      </c>
    </row>
    <row r="101" spans="2:65" s="11" customFormat="1" ht="12">
      <c r="B101" s="207"/>
      <c r="C101" s="208"/>
      <c r="D101" s="204" t="s">
        <v>138</v>
      </c>
      <c r="E101" s="209" t="s">
        <v>22</v>
      </c>
      <c r="F101" s="210" t="s">
        <v>164</v>
      </c>
      <c r="G101" s="208"/>
      <c r="H101" s="209" t="s">
        <v>22</v>
      </c>
      <c r="I101" s="211"/>
      <c r="J101" s="208"/>
      <c r="K101" s="208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138</v>
      </c>
      <c r="AU101" s="216" t="s">
        <v>86</v>
      </c>
      <c r="AV101" s="11" t="s">
        <v>24</v>
      </c>
      <c r="AW101" s="11" t="s">
        <v>39</v>
      </c>
      <c r="AX101" s="11" t="s">
        <v>76</v>
      </c>
      <c r="AY101" s="216" t="s">
        <v>127</v>
      </c>
    </row>
    <row r="102" spans="2:65" s="11" customFormat="1" ht="12">
      <c r="B102" s="207"/>
      <c r="C102" s="208"/>
      <c r="D102" s="204" t="s">
        <v>138</v>
      </c>
      <c r="E102" s="209" t="s">
        <v>22</v>
      </c>
      <c r="F102" s="210" t="s">
        <v>165</v>
      </c>
      <c r="G102" s="208"/>
      <c r="H102" s="209" t="s">
        <v>22</v>
      </c>
      <c r="I102" s="211"/>
      <c r="J102" s="208"/>
      <c r="K102" s="208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138</v>
      </c>
      <c r="AU102" s="216" t="s">
        <v>86</v>
      </c>
      <c r="AV102" s="11" t="s">
        <v>24</v>
      </c>
      <c r="AW102" s="11" t="s">
        <v>39</v>
      </c>
      <c r="AX102" s="11" t="s">
        <v>76</v>
      </c>
      <c r="AY102" s="216" t="s">
        <v>127</v>
      </c>
    </row>
    <row r="103" spans="2:65" s="12" customFormat="1" ht="12">
      <c r="B103" s="217"/>
      <c r="C103" s="218"/>
      <c r="D103" s="204" t="s">
        <v>138</v>
      </c>
      <c r="E103" s="219" t="s">
        <v>22</v>
      </c>
      <c r="F103" s="220" t="s">
        <v>166</v>
      </c>
      <c r="G103" s="218"/>
      <c r="H103" s="221">
        <v>177.6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138</v>
      </c>
      <c r="AU103" s="227" t="s">
        <v>86</v>
      </c>
      <c r="AV103" s="12" t="s">
        <v>86</v>
      </c>
      <c r="AW103" s="12" t="s">
        <v>39</v>
      </c>
      <c r="AX103" s="12" t="s">
        <v>76</v>
      </c>
      <c r="AY103" s="227" t="s">
        <v>127</v>
      </c>
    </row>
    <row r="104" spans="2:65" s="12" customFormat="1" ht="12">
      <c r="B104" s="217"/>
      <c r="C104" s="218"/>
      <c r="D104" s="204" t="s">
        <v>138</v>
      </c>
      <c r="E104" s="219" t="s">
        <v>22</v>
      </c>
      <c r="F104" s="220" t="s">
        <v>167</v>
      </c>
      <c r="G104" s="218"/>
      <c r="H104" s="221">
        <v>32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138</v>
      </c>
      <c r="AU104" s="227" t="s">
        <v>86</v>
      </c>
      <c r="AV104" s="12" t="s">
        <v>86</v>
      </c>
      <c r="AW104" s="12" t="s">
        <v>39</v>
      </c>
      <c r="AX104" s="12" t="s">
        <v>76</v>
      </c>
      <c r="AY104" s="227" t="s">
        <v>127</v>
      </c>
    </row>
    <row r="105" spans="2:65" s="12" customFormat="1" ht="12">
      <c r="B105" s="217"/>
      <c r="C105" s="218"/>
      <c r="D105" s="204" t="s">
        <v>138</v>
      </c>
      <c r="E105" s="219" t="s">
        <v>22</v>
      </c>
      <c r="F105" s="220" t="s">
        <v>168</v>
      </c>
      <c r="G105" s="218"/>
      <c r="H105" s="221">
        <v>-0.5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138</v>
      </c>
      <c r="AU105" s="227" t="s">
        <v>86</v>
      </c>
      <c r="AV105" s="12" t="s">
        <v>86</v>
      </c>
      <c r="AW105" s="12" t="s">
        <v>39</v>
      </c>
      <c r="AX105" s="12" t="s">
        <v>76</v>
      </c>
      <c r="AY105" s="227" t="s">
        <v>127</v>
      </c>
    </row>
    <row r="106" spans="2:65" s="13" customFormat="1" ht="12">
      <c r="B106" s="228"/>
      <c r="C106" s="229"/>
      <c r="D106" s="204" t="s">
        <v>138</v>
      </c>
      <c r="E106" s="230" t="s">
        <v>22</v>
      </c>
      <c r="F106" s="231" t="s">
        <v>169</v>
      </c>
      <c r="G106" s="229"/>
      <c r="H106" s="232">
        <v>209.1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138</v>
      </c>
      <c r="AU106" s="238" t="s">
        <v>86</v>
      </c>
      <c r="AV106" s="13" t="s">
        <v>147</v>
      </c>
      <c r="AW106" s="13" t="s">
        <v>39</v>
      </c>
      <c r="AX106" s="13" t="s">
        <v>76</v>
      </c>
      <c r="AY106" s="238" t="s">
        <v>127</v>
      </c>
    </row>
    <row r="107" spans="2:65" s="12" customFormat="1" ht="12">
      <c r="B107" s="217"/>
      <c r="C107" s="218"/>
      <c r="D107" s="204" t="s">
        <v>138</v>
      </c>
      <c r="E107" s="219" t="s">
        <v>22</v>
      </c>
      <c r="F107" s="220" t="s">
        <v>170</v>
      </c>
      <c r="G107" s="218"/>
      <c r="H107" s="221">
        <v>-104.55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138</v>
      </c>
      <c r="AU107" s="227" t="s">
        <v>86</v>
      </c>
      <c r="AV107" s="12" t="s">
        <v>86</v>
      </c>
      <c r="AW107" s="12" t="s">
        <v>39</v>
      </c>
      <c r="AX107" s="12" t="s">
        <v>76</v>
      </c>
      <c r="AY107" s="227" t="s">
        <v>127</v>
      </c>
    </row>
    <row r="108" spans="2:65" s="14" customFormat="1" ht="12">
      <c r="B108" s="239"/>
      <c r="C108" s="240"/>
      <c r="D108" s="204" t="s">
        <v>138</v>
      </c>
      <c r="E108" s="241" t="s">
        <v>22</v>
      </c>
      <c r="F108" s="242" t="s">
        <v>171</v>
      </c>
      <c r="G108" s="240"/>
      <c r="H108" s="243">
        <v>104.55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AT108" s="249" t="s">
        <v>138</v>
      </c>
      <c r="AU108" s="249" t="s">
        <v>86</v>
      </c>
      <c r="AV108" s="14" t="s">
        <v>134</v>
      </c>
      <c r="AW108" s="14" t="s">
        <v>39</v>
      </c>
      <c r="AX108" s="14" t="s">
        <v>24</v>
      </c>
      <c r="AY108" s="249" t="s">
        <v>127</v>
      </c>
    </row>
    <row r="109" spans="2:65" s="1" customFormat="1" ht="16.5" customHeight="1">
      <c r="B109" s="41"/>
      <c r="C109" s="192" t="s">
        <v>172</v>
      </c>
      <c r="D109" s="192" t="s">
        <v>129</v>
      </c>
      <c r="E109" s="193" t="s">
        <v>173</v>
      </c>
      <c r="F109" s="194" t="s">
        <v>174</v>
      </c>
      <c r="G109" s="195" t="s">
        <v>155</v>
      </c>
      <c r="H109" s="196">
        <v>52.274999999999999</v>
      </c>
      <c r="I109" s="197"/>
      <c r="J109" s="198">
        <f>ROUND(I109*H109,2)</f>
        <v>0</v>
      </c>
      <c r="K109" s="194" t="s">
        <v>133</v>
      </c>
      <c r="L109" s="61"/>
      <c r="M109" s="199" t="s">
        <v>22</v>
      </c>
      <c r="N109" s="200" t="s">
        <v>47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134</v>
      </c>
      <c r="AT109" s="24" t="s">
        <v>129</v>
      </c>
      <c r="AU109" s="24" t="s">
        <v>86</v>
      </c>
      <c r="AY109" s="24" t="s">
        <v>127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134</v>
      </c>
      <c r="BM109" s="24" t="s">
        <v>175</v>
      </c>
    </row>
    <row r="110" spans="2:65" s="1" customFormat="1" ht="24">
      <c r="B110" s="41"/>
      <c r="C110" s="63"/>
      <c r="D110" s="204" t="s">
        <v>136</v>
      </c>
      <c r="E110" s="63"/>
      <c r="F110" s="205" t="s">
        <v>176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4" t="s">
        <v>136</v>
      </c>
      <c r="AU110" s="24" t="s">
        <v>86</v>
      </c>
    </row>
    <row r="111" spans="2:65" s="11" customFormat="1" ht="12">
      <c r="B111" s="207"/>
      <c r="C111" s="208"/>
      <c r="D111" s="204" t="s">
        <v>138</v>
      </c>
      <c r="E111" s="209" t="s">
        <v>22</v>
      </c>
      <c r="F111" s="210" t="s">
        <v>177</v>
      </c>
      <c r="G111" s="208"/>
      <c r="H111" s="209" t="s">
        <v>22</v>
      </c>
      <c r="I111" s="211"/>
      <c r="J111" s="208"/>
      <c r="K111" s="208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138</v>
      </c>
      <c r="AU111" s="216" t="s">
        <v>86</v>
      </c>
      <c r="AV111" s="11" t="s">
        <v>24</v>
      </c>
      <c r="AW111" s="11" t="s">
        <v>39</v>
      </c>
      <c r="AX111" s="11" t="s">
        <v>76</v>
      </c>
      <c r="AY111" s="216" t="s">
        <v>127</v>
      </c>
    </row>
    <row r="112" spans="2:65" s="11" customFormat="1" ht="12">
      <c r="B112" s="207"/>
      <c r="C112" s="208"/>
      <c r="D112" s="204" t="s">
        <v>138</v>
      </c>
      <c r="E112" s="209" t="s">
        <v>22</v>
      </c>
      <c r="F112" s="210" t="s">
        <v>178</v>
      </c>
      <c r="G112" s="208"/>
      <c r="H112" s="209" t="s">
        <v>22</v>
      </c>
      <c r="I112" s="211"/>
      <c r="J112" s="208"/>
      <c r="K112" s="208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138</v>
      </c>
      <c r="AU112" s="216" t="s">
        <v>86</v>
      </c>
      <c r="AV112" s="11" t="s">
        <v>24</v>
      </c>
      <c r="AW112" s="11" t="s">
        <v>39</v>
      </c>
      <c r="AX112" s="11" t="s">
        <v>76</v>
      </c>
      <c r="AY112" s="216" t="s">
        <v>127</v>
      </c>
    </row>
    <row r="113" spans="2:65" s="12" customFormat="1" ht="12">
      <c r="B113" s="217"/>
      <c r="C113" s="218"/>
      <c r="D113" s="204" t="s">
        <v>138</v>
      </c>
      <c r="E113" s="219" t="s">
        <v>22</v>
      </c>
      <c r="F113" s="220" t="s">
        <v>179</v>
      </c>
      <c r="G113" s="218"/>
      <c r="H113" s="221">
        <v>52.274999999999999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138</v>
      </c>
      <c r="AU113" s="227" t="s">
        <v>86</v>
      </c>
      <c r="AV113" s="12" t="s">
        <v>86</v>
      </c>
      <c r="AW113" s="12" t="s">
        <v>39</v>
      </c>
      <c r="AX113" s="12" t="s">
        <v>24</v>
      </c>
      <c r="AY113" s="227" t="s">
        <v>127</v>
      </c>
    </row>
    <row r="114" spans="2:65" s="1" customFormat="1" ht="16.5" customHeight="1">
      <c r="B114" s="41"/>
      <c r="C114" s="192" t="s">
        <v>180</v>
      </c>
      <c r="D114" s="192" t="s">
        <v>129</v>
      </c>
      <c r="E114" s="193" t="s">
        <v>181</v>
      </c>
      <c r="F114" s="194" t="s">
        <v>182</v>
      </c>
      <c r="G114" s="195" t="s">
        <v>155</v>
      </c>
      <c r="H114" s="196">
        <v>52.274999999999999</v>
      </c>
      <c r="I114" s="197"/>
      <c r="J114" s="198">
        <f>ROUND(I114*H114,2)</f>
        <v>0</v>
      </c>
      <c r="K114" s="194" t="s">
        <v>133</v>
      </c>
      <c r="L114" s="61"/>
      <c r="M114" s="199" t="s">
        <v>22</v>
      </c>
      <c r="N114" s="200" t="s">
        <v>47</v>
      </c>
      <c r="O114" s="42"/>
      <c r="P114" s="201">
        <f>O114*H114</f>
        <v>0</v>
      </c>
      <c r="Q114" s="201">
        <v>3.5000000000000001E-3</v>
      </c>
      <c r="R114" s="201">
        <f>Q114*H114</f>
        <v>0.1829625</v>
      </c>
      <c r="S114" s="201">
        <v>0</v>
      </c>
      <c r="T114" s="202">
        <f>S114*H114</f>
        <v>0</v>
      </c>
      <c r="AR114" s="24" t="s">
        <v>134</v>
      </c>
      <c r="AT114" s="24" t="s">
        <v>129</v>
      </c>
      <c r="AU114" s="24" t="s">
        <v>86</v>
      </c>
      <c r="AY114" s="24" t="s">
        <v>127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134</v>
      </c>
      <c r="BM114" s="24" t="s">
        <v>183</v>
      </c>
    </row>
    <row r="115" spans="2:65" s="1" customFormat="1" ht="24">
      <c r="B115" s="41"/>
      <c r="C115" s="63"/>
      <c r="D115" s="204" t="s">
        <v>136</v>
      </c>
      <c r="E115" s="63"/>
      <c r="F115" s="205" t="s">
        <v>184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4" t="s">
        <v>136</v>
      </c>
      <c r="AU115" s="24" t="s">
        <v>86</v>
      </c>
    </row>
    <row r="116" spans="2:65" s="11" customFormat="1" ht="12">
      <c r="B116" s="207"/>
      <c r="C116" s="208"/>
      <c r="D116" s="204" t="s">
        <v>138</v>
      </c>
      <c r="E116" s="209" t="s">
        <v>22</v>
      </c>
      <c r="F116" s="210" t="s">
        <v>185</v>
      </c>
      <c r="G116" s="208"/>
      <c r="H116" s="209" t="s">
        <v>22</v>
      </c>
      <c r="I116" s="211"/>
      <c r="J116" s="208"/>
      <c r="K116" s="208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138</v>
      </c>
      <c r="AU116" s="216" t="s">
        <v>86</v>
      </c>
      <c r="AV116" s="11" t="s">
        <v>24</v>
      </c>
      <c r="AW116" s="11" t="s">
        <v>39</v>
      </c>
      <c r="AX116" s="11" t="s">
        <v>76</v>
      </c>
      <c r="AY116" s="216" t="s">
        <v>127</v>
      </c>
    </row>
    <row r="117" spans="2:65" s="11" customFormat="1" ht="12">
      <c r="B117" s="207"/>
      <c r="C117" s="208"/>
      <c r="D117" s="204" t="s">
        <v>138</v>
      </c>
      <c r="E117" s="209" t="s">
        <v>22</v>
      </c>
      <c r="F117" s="210" t="s">
        <v>178</v>
      </c>
      <c r="G117" s="208"/>
      <c r="H117" s="209" t="s">
        <v>22</v>
      </c>
      <c r="I117" s="211"/>
      <c r="J117" s="208"/>
      <c r="K117" s="208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138</v>
      </c>
      <c r="AU117" s="216" t="s">
        <v>86</v>
      </c>
      <c r="AV117" s="11" t="s">
        <v>24</v>
      </c>
      <c r="AW117" s="11" t="s">
        <v>39</v>
      </c>
      <c r="AX117" s="11" t="s">
        <v>76</v>
      </c>
      <c r="AY117" s="216" t="s">
        <v>127</v>
      </c>
    </row>
    <row r="118" spans="2:65" s="12" customFormat="1" ht="12">
      <c r="B118" s="217"/>
      <c r="C118" s="218"/>
      <c r="D118" s="204" t="s">
        <v>138</v>
      </c>
      <c r="E118" s="219" t="s">
        <v>22</v>
      </c>
      <c r="F118" s="220" t="s">
        <v>179</v>
      </c>
      <c r="G118" s="218"/>
      <c r="H118" s="221">
        <v>52.274999999999999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138</v>
      </c>
      <c r="AU118" s="227" t="s">
        <v>86</v>
      </c>
      <c r="AV118" s="12" t="s">
        <v>86</v>
      </c>
      <c r="AW118" s="12" t="s">
        <v>39</v>
      </c>
      <c r="AX118" s="12" t="s">
        <v>24</v>
      </c>
      <c r="AY118" s="227" t="s">
        <v>127</v>
      </c>
    </row>
    <row r="119" spans="2:65" s="1" customFormat="1" ht="16.5" customHeight="1">
      <c r="B119" s="41"/>
      <c r="C119" s="192" t="s">
        <v>186</v>
      </c>
      <c r="D119" s="192" t="s">
        <v>129</v>
      </c>
      <c r="E119" s="193" t="s">
        <v>187</v>
      </c>
      <c r="F119" s="194" t="s">
        <v>188</v>
      </c>
      <c r="G119" s="195" t="s">
        <v>155</v>
      </c>
      <c r="H119" s="196">
        <v>22.274999999999999</v>
      </c>
      <c r="I119" s="197"/>
      <c r="J119" s="198">
        <f>ROUND(I119*H119,2)</f>
        <v>0</v>
      </c>
      <c r="K119" s="194" t="s">
        <v>133</v>
      </c>
      <c r="L119" s="61"/>
      <c r="M119" s="199" t="s">
        <v>22</v>
      </c>
      <c r="N119" s="200" t="s">
        <v>47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134</v>
      </c>
      <c r="AT119" s="24" t="s">
        <v>129</v>
      </c>
      <c r="AU119" s="24" t="s">
        <v>86</v>
      </c>
      <c r="AY119" s="24" t="s">
        <v>127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134</v>
      </c>
      <c r="BM119" s="24" t="s">
        <v>189</v>
      </c>
    </row>
    <row r="120" spans="2:65" s="1" customFormat="1" ht="24">
      <c r="B120" s="41"/>
      <c r="C120" s="63"/>
      <c r="D120" s="204" t="s">
        <v>136</v>
      </c>
      <c r="E120" s="63"/>
      <c r="F120" s="205" t="s">
        <v>190</v>
      </c>
      <c r="G120" s="63"/>
      <c r="H120" s="63"/>
      <c r="I120" s="163"/>
      <c r="J120" s="63"/>
      <c r="K120" s="63"/>
      <c r="L120" s="61"/>
      <c r="M120" s="206"/>
      <c r="N120" s="42"/>
      <c r="O120" s="42"/>
      <c r="P120" s="42"/>
      <c r="Q120" s="42"/>
      <c r="R120" s="42"/>
      <c r="S120" s="42"/>
      <c r="T120" s="78"/>
      <c r="AT120" s="24" t="s">
        <v>136</v>
      </c>
      <c r="AU120" s="24" t="s">
        <v>86</v>
      </c>
    </row>
    <row r="121" spans="2:65" s="11" customFormat="1" ht="12">
      <c r="B121" s="207"/>
      <c r="C121" s="208"/>
      <c r="D121" s="204" t="s">
        <v>138</v>
      </c>
      <c r="E121" s="209" t="s">
        <v>22</v>
      </c>
      <c r="F121" s="210" t="s">
        <v>164</v>
      </c>
      <c r="G121" s="208"/>
      <c r="H121" s="209" t="s">
        <v>22</v>
      </c>
      <c r="I121" s="211"/>
      <c r="J121" s="208"/>
      <c r="K121" s="208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138</v>
      </c>
      <c r="AU121" s="216" t="s">
        <v>86</v>
      </c>
      <c r="AV121" s="11" t="s">
        <v>24</v>
      </c>
      <c r="AW121" s="11" t="s">
        <v>39</v>
      </c>
      <c r="AX121" s="11" t="s">
        <v>76</v>
      </c>
      <c r="AY121" s="216" t="s">
        <v>127</v>
      </c>
    </row>
    <row r="122" spans="2:65" s="11" customFormat="1" ht="12">
      <c r="B122" s="207"/>
      <c r="C122" s="208"/>
      <c r="D122" s="204" t="s">
        <v>138</v>
      </c>
      <c r="E122" s="209" t="s">
        <v>22</v>
      </c>
      <c r="F122" s="210" t="s">
        <v>191</v>
      </c>
      <c r="G122" s="208"/>
      <c r="H122" s="209" t="s">
        <v>22</v>
      </c>
      <c r="I122" s="211"/>
      <c r="J122" s="208"/>
      <c r="K122" s="208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138</v>
      </c>
      <c r="AU122" s="216" t="s">
        <v>86</v>
      </c>
      <c r="AV122" s="11" t="s">
        <v>24</v>
      </c>
      <c r="AW122" s="11" t="s">
        <v>39</v>
      </c>
      <c r="AX122" s="11" t="s">
        <v>76</v>
      </c>
      <c r="AY122" s="216" t="s">
        <v>127</v>
      </c>
    </row>
    <row r="123" spans="2:65" s="12" customFormat="1" ht="12">
      <c r="B123" s="217"/>
      <c r="C123" s="218"/>
      <c r="D123" s="204" t="s">
        <v>138</v>
      </c>
      <c r="E123" s="219" t="s">
        <v>22</v>
      </c>
      <c r="F123" s="220" t="s">
        <v>192</v>
      </c>
      <c r="G123" s="218"/>
      <c r="H123" s="221">
        <v>44.55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138</v>
      </c>
      <c r="AU123" s="227" t="s">
        <v>86</v>
      </c>
      <c r="AV123" s="12" t="s">
        <v>86</v>
      </c>
      <c r="AW123" s="12" t="s">
        <v>39</v>
      </c>
      <c r="AX123" s="12" t="s">
        <v>76</v>
      </c>
      <c r="AY123" s="227" t="s">
        <v>127</v>
      </c>
    </row>
    <row r="124" spans="2:65" s="13" customFormat="1" ht="12">
      <c r="B124" s="228"/>
      <c r="C124" s="229"/>
      <c r="D124" s="204" t="s">
        <v>138</v>
      </c>
      <c r="E124" s="230" t="s">
        <v>22</v>
      </c>
      <c r="F124" s="231" t="s">
        <v>169</v>
      </c>
      <c r="G124" s="229"/>
      <c r="H124" s="232">
        <v>44.55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138</v>
      </c>
      <c r="AU124" s="238" t="s">
        <v>86</v>
      </c>
      <c r="AV124" s="13" t="s">
        <v>147</v>
      </c>
      <c r="AW124" s="13" t="s">
        <v>39</v>
      </c>
      <c r="AX124" s="13" t="s">
        <v>76</v>
      </c>
      <c r="AY124" s="238" t="s">
        <v>127</v>
      </c>
    </row>
    <row r="125" spans="2:65" s="12" customFormat="1" ht="12">
      <c r="B125" s="217"/>
      <c r="C125" s="218"/>
      <c r="D125" s="204" t="s">
        <v>138</v>
      </c>
      <c r="E125" s="219" t="s">
        <v>22</v>
      </c>
      <c r="F125" s="220" t="s">
        <v>193</v>
      </c>
      <c r="G125" s="218"/>
      <c r="H125" s="221">
        <v>-22.274999999999999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138</v>
      </c>
      <c r="AU125" s="227" t="s">
        <v>86</v>
      </c>
      <c r="AV125" s="12" t="s">
        <v>86</v>
      </c>
      <c r="AW125" s="12" t="s">
        <v>39</v>
      </c>
      <c r="AX125" s="12" t="s">
        <v>76</v>
      </c>
      <c r="AY125" s="227" t="s">
        <v>127</v>
      </c>
    </row>
    <row r="126" spans="2:65" s="14" customFormat="1" ht="12">
      <c r="B126" s="239"/>
      <c r="C126" s="240"/>
      <c r="D126" s="204" t="s">
        <v>138</v>
      </c>
      <c r="E126" s="241" t="s">
        <v>22</v>
      </c>
      <c r="F126" s="242" t="s">
        <v>171</v>
      </c>
      <c r="G126" s="240"/>
      <c r="H126" s="243">
        <v>22.274999999999999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138</v>
      </c>
      <c r="AU126" s="249" t="s">
        <v>86</v>
      </c>
      <c r="AV126" s="14" t="s">
        <v>134</v>
      </c>
      <c r="AW126" s="14" t="s">
        <v>39</v>
      </c>
      <c r="AX126" s="14" t="s">
        <v>24</v>
      </c>
      <c r="AY126" s="249" t="s">
        <v>127</v>
      </c>
    </row>
    <row r="127" spans="2:65" s="1" customFormat="1" ht="16.5" customHeight="1">
      <c r="B127" s="41"/>
      <c r="C127" s="192" t="s">
        <v>194</v>
      </c>
      <c r="D127" s="192" t="s">
        <v>129</v>
      </c>
      <c r="E127" s="193" t="s">
        <v>195</v>
      </c>
      <c r="F127" s="194" t="s">
        <v>196</v>
      </c>
      <c r="G127" s="195" t="s">
        <v>155</v>
      </c>
      <c r="H127" s="196">
        <v>11.138</v>
      </c>
      <c r="I127" s="197"/>
      <c r="J127" s="198">
        <f>ROUND(I127*H127,2)</f>
        <v>0</v>
      </c>
      <c r="K127" s="194" t="s">
        <v>133</v>
      </c>
      <c r="L127" s="61"/>
      <c r="M127" s="199" t="s">
        <v>22</v>
      </c>
      <c r="N127" s="200" t="s">
        <v>47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134</v>
      </c>
      <c r="AT127" s="24" t="s">
        <v>129</v>
      </c>
      <c r="AU127" s="24" t="s">
        <v>86</v>
      </c>
      <c r="AY127" s="24" t="s">
        <v>127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134</v>
      </c>
      <c r="BM127" s="24" t="s">
        <v>197</v>
      </c>
    </row>
    <row r="128" spans="2:65" s="1" customFormat="1" ht="24">
      <c r="B128" s="41"/>
      <c r="C128" s="63"/>
      <c r="D128" s="204" t="s">
        <v>136</v>
      </c>
      <c r="E128" s="63"/>
      <c r="F128" s="205" t="s">
        <v>198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4" t="s">
        <v>136</v>
      </c>
      <c r="AU128" s="24" t="s">
        <v>86</v>
      </c>
    </row>
    <row r="129" spans="2:65" s="11" customFormat="1" ht="12">
      <c r="B129" s="207"/>
      <c r="C129" s="208"/>
      <c r="D129" s="204" t="s">
        <v>138</v>
      </c>
      <c r="E129" s="209" t="s">
        <v>22</v>
      </c>
      <c r="F129" s="210" t="s">
        <v>177</v>
      </c>
      <c r="G129" s="208"/>
      <c r="H129" s="209" t="s">
        <v>22</v>
      </c>
      <c r="I129" s="211"/>
      <c r="J129" s="208"/>
      <c r="K129" s="208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138</v>
      </c>
      <c r="AU129" s="216" t="s">
        <v>86</v>
      </c>
      <c r="AV129" s="11" t="s">
        <v>24</v>
      </c>
      <c r="AW129" s="11" t="s">
        <v>39</v>
      </c>
      <c r="AX129" s="11" t="s">
        <v>76</v>
      </c>
      <c r="AY129" s="216" t="s">
        <v>127</v>
      </c>
    </row>
    <row r="130" spans="2:65" s="12" customFormat="1" ht="12">
      <c r="B130" s="217"/>
      <c r="C130" s="218"/>
      <c r="D130" s="204" t="s">
        <v>138</v>
      </c>
      <c r="E130" s="219" t="s">
        <v>22</v>
      </c>
      <c r="F130" s="220" t="s">
        <v>199</v>
      </c>
      <c r="G130" s="218"/>
      <c r="H130" s="221">
        <v>11.138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138</v>
      </c>
      <c r="AU130" s="227" t="s">
        <v>86</v>
      </c>
      <c r="AV130" s="12" t="s">
        <v>86</v>
      </c>
      <c r="AW130" s="12" t="s">
        <v>39</v>
      </c>
      <c r="AX130" s="12" t="s">
        <v>24</v>
      </c>
      <c r="AY130" s="227" t="s">
        <v>127</v>
      </c>
    </row>
    <row r="131" spans="2:65" s="1" customFormat="1" ht="16.5" customHeight="1">
      <c r="B131" s="41"/>
      <c r="C131" s="192" t="s">
        <v>29</v>
      </c>
      <c r="D131" s="192" t="s">
        <v>129</v>
      </c>
      <c r="E131" s="193" t="s">
        <v>200</v>
      </c>
      <c r="F131" s="194" t="s">
        <v>201</v>
      </c>
      <c r="G131" s="195" t="s">
        <v>155</v>
      </c>
      <c r="H131" s="196">
        <v>11.138</v>
      </c>
      <c r="I131" s="197"/>
      <c r="J131" s="198">
        <f>ROUND(I131*H131,2)</f>
        <v>0</v>
      </c>
      <c r="K131" s="194" t="s">
        <v>133</v>
      </c>
      <c r="L131" s="61"/>
      <c r="M131" s="199" t="s">
        <v>22</v>
      </c>
      <c r="N131" s="200" t="s">
        <v>47</v>
      </c>
      <c r="O131" s="42"/>
      <c r="P131" s="201">
        <f>O131*H131</f>
        <v>0</v>
      </c>
      <c r="Q131" s="201">
        <v>1.0460000000000001E-2</v>
      </c>
      <c r="R131" s="201">
        <f>Q131*H131</f>
        <v>0.11650348000000001</v>
      </c>
      <c r="S131" s="201">
        <v>0</v>
      </c>
      <c r="T131" s="202">
        <f>S131*H131</f>
        <v>0</v>
      </c>
      <c r="AR131" s="24" t="s">
        <v>134</v>
      </c>
      <c r="AT131" s="24" t="s">
        <v>129</v>
      </c>
      <c r="AU131" s="24" t="s">
        <v>86</v>
      </c>
      <c r="AY131" s="24" t="s">
        <v>127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134</v>
      </c>
      <c r="BM131" s="24" t="s">
        <v>202</v>
      </c>
    </row>
    <row r="132" spans="2:65" s="1" customFormat="1" ht="24">
      <c r="B132" s="41"/>
      <c r="C132" s="63"/>
      <c r="D132" s="204" t="s">
        <v>136</v>
      </c>
      <c r="E132" s="63"/>
      <c r="F132" s="205" t="s">
        <v>203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4" t="s">
        <v>136</v>
      </c>
      <c r="AU132" s="24" t="s">
        <v>86</v>
      </c>
    </row>
    <row r="133" spans="2:65" s="11" customFormat="1" ht="12">
      <c r="B133" s="207"/>
      <c r="C133" s="208"/>
      <c r="D133" s="204" t="s">
        <v>138</v>
      </c>
      <c r="E133" s="209" t="s">
        <v>22</v>
      </c>
      <c r="F133" s="210" t="s">
        <v>185</v>
      </c>
      <c r="G133" s="208"/>
      <c r="H133" s="209" t="s">
        <v>22</v>
      </c>
      <c r="I133" s="211"/>
      <c r="J133" s="208"/>
      <c r="K133" s="208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138</v>
      </c>
      <c r="AU133" s="216" t="s">
        <v>86</v>
      </c>
      <c r="AV133" s="11" t="s">
        <v>24</v>
      </c>
      <c r="AW133" s="11" t="s">
        <v>39</v>
      </c>
      <c r="AX133" s="11" t="s">
        <v>76</v>
      </c>
      <c r="AY133" s="216" t="s">
        <v>127</v>
      </c>
    </row>
    <row r="134" spans="2:65" s="12" customFormat="1" ht="12">
      <c r="B134" s="217"/>
      <c r="C134" s="218"/>
      <c r="D134" s="204" t="s">
        <v>138</v>
      </c>
      <c r="E134" s="219" t="s">
        <v>22</v>
      </c>
      <c r="F134" s="220" t="s">
        <v>199</v>
      </c>
      <c r="G134" s="218"/>
      <c r="H134" s="221">
        <v>11.138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138</v>
      </c>
      <c r="AU134" s="227" t="s">
        <v>86</v>
      </c>
      <c r="AV134" s="12" t="s">
        <v>86</v>
      </c>
      <c r="AW134" s="12" t="s">
        <v>39</v>
      </c>
      <c r="AX134" s="12" t="s">
        <v>24</v>
      </c>
      <c r="AY134" s="227" t="s">
        <v>127</v>
      </c>
    </row>
    <row r="135" spans="2:65" s="1" customFormat="1" ht="16.5" customHeight="1">
      <c r="B135" s="41"/>
      <c r="C135" s="192" t="s">
        <v>204</v>
      </c>
      <c r="D135" s="192" t="s">
        <v>129</v>
      </c>
      <c r="E135" s="193" t="s">
        <v>205</v>
      </c>
      <c r="F135" s="194" t="s">
        <v>206</v>
      </c>
      <c r="G135" s="195" t="s">
        <v>207</v>
      </c>
      <c r="H135" s="196">
        <v>89.1</v>
      </c>
      <c r="I135" s="197"/>
      <c r="J135" s="198">
        <f>ROUND(I135*H135,2)</f>
        <v>0</v>
      </c>
      <c r="K135" s="194" t="s">
        <v>133</v>
      </c>
      <c r="L135" s="61"/>
      <c r="M135" s="199" t="s">
        <v>22</v>
      </c>
      <c r="N135" s="200" t="s">
        <v>47</v>
      </c>
      <c r="O135" s="42"/>
      <c r="P135" s="201">
        <f>O135*H135</f>
        <v>0</v>
      </c>
      <c r="Q135" s="201">
        <v>8.4000000000000003E-4</v>
      </c>
      <c r="R135" s="201">
        <f>Q135*H135</f>
        <v>7.4843999999999994E-2</v>
      </c>
      <c r="S135" s="201">
        <v>0</v>
      </c>
      <c r="T135" s="202">
        <f>S135*H135</f>
        <v>0</v>
      </c>
      <c r="AR135" s="24" t="s">
        <v>134</v>
      </c>
      <c r="AT135" s="24" t="s">
        <v>129</v>
      </c>
      <c r="AU135" s="24" t="s">
        <v>86</v>
      </c>
      <c r="AY135" s="24" t="s">
        <v>127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134</v>
      </c>
      <c r="BM135" s="24" t="s">
        <v>208</v>
      </c>
    </row>
    <row r="136" spans="2:65" s="1" customFormat="1" ht="24">
      <c r="B136" s="41"/>
      <c r="C136" s="63"/>
      <c r="D136" s="204" t="s">
        <v>136</v>
      </c>
      <c r="E136" s="63"/>
      <c r="F136" s="205" t="s">
        <v>209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4" t="s">
        <v>136</v>
      </c>
      <c r="AU136" s="24" t="s">
        <v>86</v>
      </c>
    </row>
    <row r="137" spans="2:65" s="11" customFormat="1" ht="12">
      <c r="B137" s="207"/>
      <c r="C137" s="208"/>
      <c r="D137" s="204" t="s">
        <v>138</v>
      </c>
      <c r="E137" s="209" t="s">
        <v>22</v>
      </c>
      <c r="F137" s="210" t="s">
        <v>191</v>
      </c>
      <c r="G137" s="208"/>
      <c r="H137" s="209" t="s">
        <v>22</v>
      </c>
      <c r="I137" s="211"/>
      <c r="J137" s="208"/>
      <c r="K137" s="208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138</v>
      </c>
      <c r="AU137" s="216" t="s">
        <v>86</v>
      </c>
      <c r="AV137" s="11" t="s">
        <v>24</v>
      </c>
      <c r="AW137" s="11" t="s">
        <v>39</v>
      </c>
      <c r="AX137" s="11" t="s">
        <v>76</v>
      </c>
      <c r="AY137" s="216" t="s">
        <v>127</v>
      </c>
    </row>
    <row r="138" spans="2:65" s="12" customFormat="1" ht="12">
      <c r="B138" s="217"/>
      <c r="C138" s="218"/>
      <c r="D138" s="204" t="s">
        <v>138</v>
      </c>
      <c r="E138" s="219" t="s">
        <v>22</v>
      </c>
      <c r="F138" s="220" t="s">
        <v>210</v>
      </c>
      <c r="G138" s="218"/>
      <c r="H138" s="221">
        <v>89.1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138</v>
      </c>
      <c r="AU138" s="227" t="s">
        <v>86</v>
      </c>
      <c r="AV138" s="12" t="s">
        <v>86</v>
      </c>
      <c r="AW138" s="12" t="s">
        <v>39</v>
      </c>
      <c r="AX138" s="12" t="s">
        <v>24</v>
      </c>
      <c r="AY138" s="227" t="s">
        <v>127</v>
      </c>
    </row>
    <row r="139" spans="2:65" s="1" customFormat="1" ht="16.5" customHeight="1">
      <c r="B139" s="41"/>
      <c r="C139" s="192" t="s">
        <v>211</v>
      </c>
      <c r="D139" s="192" t="s">
        <v>129</v>
      </c>
      <c r="E139" s="193" t="s">
        <v>212</v>
      </c>
      <c r="F139" s="194" t="s">
        <v>213</v>
      </c>
      <c r="G139" s="195" t="s">
        <v>207</v>
      </c>
      <c r="H139" s="196">
        <v>89.1</v>
      </c>
      <c r="I139" s="197"/>
      <c r="J139" s="198">
        <f>ROUND(I139*H139,2)</f>
        <v>0</v>
      </c>
      <c r="K139" s="194" t="s">
        <v>133</v>
      </c>
      <c r="L139" s="61"/>
      <c r="M139" s="199" t="s">
        <v>22</v>
      </c>
      <c r="N139" s="200" t="s">
        <v>47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134</v>
      </c>
      <c r="AT139" s="24" t="s">
        <v>129</v>
      </c>
      <c r="AU139" s="24" t="s">
        <v>86</v>
      </c>
      <c r="AY139" s="24" t="s">
        <v>127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134</v>
      </c>
      <c r="BM139" s="24" t="s">
        <v>214</v>
      </c>
    </row>
    <row r="140" spans="2:65" s="1" customFormat="1" ht="24">
      <c r="B140" s="41"/>
      <c r="C140" s="63"/>
      <c r="D140" s="204" t="s">
        <v>136</v>
      </c>
      <c r="E140" s="63"/>
      <c r="F140" s="205" t="s">
        <v>215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4" t="s">
        <v>136</v>
      </c>
      <c r="AU140" s="24" t="s">
        <v>86</v>
      </c>
    </row>
    <row r="141" spans="2:65" s="1" customFormat="1" ht="16.5" customHeight="1">
      <c r="B141" s="41"/>
      <c r="C141" s="192" t="s">
        <v>216</v>
      </c>
      <c r="D141" s="192" t="s">
        <v>129</v>
      </c>
      <c r="E141" s="193" t="s">
        <v>217</v>
      </c>
      <c r="F141" s="194" t="s">
        <v>218</v>
      </c>
      <c r="G141" s="195" t="s">
        <v>207</v>
      </c>
      <c r="H141" s="196">
        <v>401.6</v>
      </c>
      <c r="I141" s="197"/>
      <c r="J141" s="198">
        <f>ROUND(I141*H141,2)</f>
        <v>0</v>
      </c>
      <c r="K141" s="194" t="s">
        <v>133</v>
      </c>
      <c r="L141" s="61"/>
      <c r="M141" s="199" t="s">
        <v>22</v>
      </c>
      <c r="N141" s="200" t="s">
        <v>47</v>
      </c>
      <c r="O141" s="42"/>
      <c r="P141" s="201">
        <f>O141*H141</f>
        <v>0</v>
      </c>
      <c r="Q141" s="201">
        <v>6.9999999999999999E-4</v>
      </c>
      <c r="R141" s="201">
        <f>Q141*H141</f>
        <v>0.28112000000000004</v>
      </c>
      <c r="S141" s="201">
        <v>0</v>
      </c>
      <c r="T141" s="202">
        <f>S141*H141</f>
        <v>0</v>
      </c>
      <c r="AR141" s="24" t="s">
        <v>134</v>
      </c>
      <c r="AT141" s="24" t="s">
        <v>129</v>
      </c>
      <c r="AU141" s="24" t="s">
        <v>86</v>
      </c>
      <c r="AY141" s="24" t="s">
        <v>127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134</v>
      </c>
      <c r="BM141" s="24" t="s">
        <v>219</v>
      </c>
    </row>
    <row r="142" spans="2:65" s="1" customFormat="1" ht="12">
      <c r="B142" s="41"/>
      <c r="C142" s="63"/>
      <c r="D142" s="204" t="s">
        <v>136</v>
      </c>
      <c r="E142" s="63"/>
      <c r="F142" s="205" t="s">
        <v>220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4" t="s">
        <v>136</v>
      </c>
      <c r="AU142" s="24" t="s">
        <v>86</v>
      </c>
    </row>
    <row r="143" spans="2:65" s="12" customFormat="1" ht="12">
      <c r="B143" s="217"/>
      <c r="C143" s="218"/>
      <c r="D143" s="204" t="s">
        <v>138</v>
      </c>
      <c r="E143" s="219" t="s">
        <v>22</v>
      </c>
      <c r="F143" s="220" t="s">
        <v>221</v>
      </c>
      <c r="G143" s="218"/>
      <c r="H143" s="221">
        <v>273.60000000000002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138</v>
      </c>
      <c r="AU143" s="227" t="s">
        <v>86</v>
      </c>
      <c r="AV143" s="12" t="s">
        <v>86</v>
      </c>
      <c r="AW143" s="12" t="s">
        <v>39</v>
      </c>
      <c r="AX143" s="12" t="s">
        <v>76</v>
      </c>
      <c r="AY143" s="227" t="s">
        <v>127</v>
      </c>
    </row>
    <row r="144" spans="2:65" s="12" customFormat="1" ht="12">
      <c r="B144" s="217"/>
      <c r="C144" s="218"/>
      <c r="D144" s="204" t="s">
        <v>138</v>
      </c>
      <c r="E144" s="219" t="s">
        <v>22</v>
      </c>
      <c r="F144" s="220" t="s">
        <v>222</v>
      </c>
      <c r="G144" s="218"/>
      <c r="H144" s="221">
        <v>128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138</v>
      </c>
      <c r="AU144" s="227" t="s">
        <v>86</v>
      </c>
      <c r="AV144" s="12" t="s">
        <v>86</v>
      </c>
      <c r="AW144" s="12" t="s">
        <v>39</v>
      </c>
      <c r="AX144" s="12" t="s">
        <v>76</v>
      </c>
      <c r="AY144" s="227" t="s">
        <v>127</v>
      </c>
    </row>
    <row r="145" spans="2:65" s="14" customFormat="1" ht="12">
      <c r="B145" s="239"/>
      <c r="C145" s="240"/>
      <c r="D145" s="204" t="s">
        <v>138</v>
      </c>
      <c r="E145" s="241" t="s">
        <v>22</v>
      </c>
      <c r="F145" s="242" t="s">
        <v>171</v>
      </c>
      <c r="G145" s="240"/>
      <c r="H145" s="243">
        <v>401.6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138</v>
      </c>
      <c r="AU145" s="249" t="s">
        <v>86</v>
      </c>
      <c r="AV145" s="14" t="s">
        <v>134</v>
      </c>
      <c r="AW145" s="14" t="s">
        <v>39</v>
      </c>
      <c r="AX145" s="14" t="s">
        <v>24</v>
      </c>
      <c r="AY145" s="249" t="s">
        <v>127</v>
      </c>
    </row>
    <row r="146" spans="2:65" s="1" customFormat="1" ht="16.5" customHeight="1">
      <c r="B146" s="41"/>
      <c r="C146" s="192" t="s">
        <v>223</v>
      </c>
      <c r="D146" s="192" t="s">
        <v>129</v>
      </c>
      <c r="E146" s="193" t="s">
        <v>224</v>
      </c>
      <c r="F146" s="194" t="s">
        <v>225</v>
      </c>
      <c r="G146" s="195" t="s">
        <v>207</v>
      </c>
      <c r="H146" s="196">
        <v>401.6</v>
      </c>
      <c r="I146" s="197"/>
      <c r="J146" s="198">
        <f>ROUND(I146*H146,2)</f>
        <v>0</v>
      </c>
      <c r="K146" s="194" t="s">
        <v>133</v>
      </c>
      <c r="L146" s="61"/>
      <c r="M146" s="199" t="s">
        <v>22</v>
      </c>
      <c r="N146" s="200" t="s">
        <v>47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134</v>
      </c>
      <c r="AT146" s="24" t="s">
        <v>129</v>
      </c>
      <c r="AU146" s="24" t="s">
        <v>86</v>
      </c>
      <c r="AY146" s="24" t="s">
        <v>127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134</v>
      </c>
      <c r="BM146" s="24" t="s">
        <v>226</v>
      </c>
    </row>
    <row r="147" spans="2:65" s="1" customFormat="1" ht="24">
      <c r="B147" s="41"/>
      <c r="C147" s="63"/>
      <c r="D147" s="204" t="s">
        <v>136</v>
      </c>
      <c r="E147" s="63"/>
      <c r="F147" s="205" t="s">
        <v>227</v>
      </c>
      <c r="G147" s="63"/>
      <c r="H147" s="63"/>
      <c r="I147" s="163"/>
      <c r="J147" s="63"/>
      <c r="K147" s="63"/>
      <c r="L147" s="61"/>
      <c r="M147" s="206"/>
      <c r="N147" s="42"/>
      <c r="O147" s="42"/>
      <c r="P147" s="42"/>
      <c r="Q147" s="42"/>
      <c r="R147" s="42"/>
      <c r="S147" s="42"/>
      <c r="T147" s="78"/>
      <c r="AT147" s="24" t="s">
        <v>136</v>
      </c>
      <c r="AU147" s="24" t="s">
        <v>86</v>
      </c>
    </row>
    <row r="148" spans="2:65" s="1" customFormat="1" ht="16.5" customHeight="1">
      <c r="B148" s="41"/>
      <c r="C148" s="192" t="s">
        <v>10</v>
      </c>
      <c r="D148" s="192" t="s">
        <v>129</v>
      </c>
      <c r="E148" s="193" t="s">
        <v>228</v>
      </c>
      <c r="F148" s="194" t="s">
        <v>229</v>
      </c>
      <c r="G148" s="195" t="s">
        <v>155</v>
      </c>
      <c r="H148" s="196">
        <v>209.6</v>
      </c>
      <c r="I148" s="197"/>
      <c r="J148" s="198">
        <f>ROUND(I148*H148,2)</f>
        <v>0</v>
      </c>
      <c r="K148" s="194" t="s">
        <v>133</v>
      </c>
      <c r="L148" s="61"/>
      <c r="M148" s="199" t="s">
        <v>22</v>
      </c>
      <c r="N148" s="200" t="s">
        <v>47</v>
      </c>
      <c r="O148" s="42"/>
      <c r="P148" s="201">
        <f>O148*H148</f>
        <v>0</v>
      </c>
      <c r="Q148" s="201">
        <v>4.6000000000000001E-4</v>
      </c>
      <c r="R148" s="201">
        <f>Q148*H148</f>
        <v>9.6416000000000002E-2</v>
      </c>
      <c r="S148" s="201">
        <v>0</v>
      </c>
      <c r="T148" s="202">
        <f>S148*H148</f>
        <v>0</v>
      </c>
      <c r="AR148" s="24" t="s">
        <v>134</v>
      </c>
      <c r="AT148" s="24" t="s">
        <v>129</v>
      </c>
      <c r="AU148" s="24" t="s">
        <v>86</v>
      </c>
      <c r="AY148" s="24" t="s">
        <v>127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134</v>
      </c>
      <c r="BM148" s="24" t="s">
        <v>230</v>
      </c>
    </row>
    <row r="149" spans="2:65" s="1" customFormat="1" ht="24">
      <c r="B149" s="41"/>
      <c r="C149" s="63"/>
      <c r="D149" s="204" t="s">
        <v>136</v>
      </c>
      <c r="E149" s="63"/>
      <c r="F149" s="205" t="s">
        <v>231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4" t="s">
        <v>136</v>
      </c>
      <c r="AU149" s="24" t="s">
        <v>86</v>
      </c>
    </row>
    <row r="150" spans="2:65" s="12" customFormat="1" ht="12">
      <c r="B150" s="217"/>
      <c r="C150" s="218"/>
      <c r="D150" s="204" t="s">
        <v>138</v>
      </c>
      <c r="E150" s="219" t="s">
        <v>22</v>
      </c>
      <c r="F150" s="220" t="s">
        <v>166</v>
      </c>
      <c r="G150" s="218"/>
      <c r="H150" s="221">
        <v>177.6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138</v>
      </c>
      <c r="AU150" s="227" t="s">
        <v>86</v>
      </c>
      <c r="AV150" s="12" t="s">
        <v>86</v>
      </c>
      <c r="AW150" s="12" t="s">
        <v>39</v>
      </c>
      <c r="AX150" s="12" t="s">
        <v>76</v>
      </c>
      <c r="AY150" s="227" t="s">
        <v>127</v>
      </c>
    </row>
    <row r="151" spans="2:65" s="12" customFormat="1" ht="12">
      <c r="B151" s="217"/>
      <c r="C151" s="218"/>
      <c r="D151" s="204" t="s">
        <v>138</v>
      </c>
      <c r="E151" s="219" t="s">
        <v>22</v>
      </c>
      <c r="F151" s="220" t="s">
        <v>167</v>
      </c>
      <c r="G151" s="218"/>
      <c r="H151" s="221">
        <v>32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138</v>
      </c>
      <c r="AU151" s="227" t="s">
        <v>86</v>
      </c>
      <c r="AV151" s="12" t="s">
        <v>86</v>
      </c>
      <c r="AW151" s="12" t="s">
        <v>39</v>
      </c>
      <c r="AX151" s="12" t="s">
        <v>76</v>
      </c>
      <c r="AY151" s="227" t="s">
        <v>127</v>
      </c>
    </row>
    <row r="152" spans="2:65" s="14" customFormat="1" ht="12">
      <c r="B152" s="239"/>
      <c r="C152" s="240"/>
      <c r="D152" s="204" t="s">
        <v>138</v>
      </c>
      <c r="E152" s="241" t="s">
        <v>22</v>
      </c>
      <c r="F152" s="242" t="s">
        <v>171</v>
      </c>
      <c r="G152" s="240"/>
      <c r="H152" s="243">
        <v>209.6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138</v>
      </c>
      <c r="AU152" s="249" t="s">
        <v>86</v>
      </c>
      <c r="AV152" s="14" t="s">
        <v>134</v>
      </c>
      <c r="AW152" s="14" t="s">
        <v>39</v>
      </c>
      <c r="AX152" s="14" t="s">
        <v>24</v>
      </c>
      <c r="AY152" s="249" t="s">
        <v>127</v>
      </c>
    </row>
    <row r="153" spans="2:65" s="1" customFormat="1" ht="16.5" customHeight="1">
      <c r="B153" s="41"/>
      <c r="C153" s="192" t="s">
        <v>232</v>
      </c>
      <c r="D153" s="192" t="s">
        <v>129</v>
      </c>
      <c r="E153" s="193" t="s">
        <v>233</v>
      </c>
      <c r="F153" s="194" t="s">
        <v>234</v>
      </c>
      <c r="G153" s="195" t="s">
        <v>155</v>
      </c>
      <c r="H153" s="196">
        <v>209.6</v>
      </c>
      <c r="I153" s="197"/>
      <c r="J153" s="198">
        <f>ROUND(I153*H153,2)</f>
        <v>0</v>
      </c>
      <c r="K153" s="194" t="s">
        <v>133</v>
      </c>
      <c r="L153" s="61"/>
      <c r="M153" s="199" t="s">
        <v>22</v>
      </c>
      <c r="N153" s="200" t="s">
        <v>47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134</v>
      </c>
      <c r="AT153" s="24" t="s">
        <v>129</v>
      </c>
      <c r="AU153" s="24" t="s">
        <v>86</v>
      </c>
      <c r="AY153" s="24" t="s">
        <v>127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134</v>
      </c>
      <c r="BM153" s="24" t="s">
        <v>235</v>
      </c>
    </row>
    <row r="154" spans="2:65" s="1" customFormat="1" ht="24">
      <c r="B154" s="41"/>
      <c r="C154" s="63"/>
      <c r="D154" s="204" t="s">
        <v>136</v>
      </c>
      <c r="E154" s="63"/>
      <c r="F154" s="205" t="s">
        <v>236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4" t="s">
        <v>136</v>
      </c>
      <c r="AU154" s="24" t="s">
        <v>86</v>
      </c>
    </row>
    <row r="155" spans="2:65" s="1" customFormat="1" ht="16.5" customHeight="1">
      <c r="B155" s="41"/>
      <c r="C155" s="192" t="s">
        <v>237</v>
      </c>
      <c r="D155" s="192" t="s">
        <v>129</v>
      </c>
      <c r="E155" s="193" t="s">
        <v>238</v>
      </c>
      <c r="F155" s="194" t="s">
        <v>239</v>
      </c>
      <c r="G155" s="195" t="s">
        <v>155</v>
      </c>
      <c r="H155" s="196">
        <v>156.82499999999999</v>
      </c>
      <c r="I155" s="197"/>
      <c r="J155" s="198">
        <f>ROUND(I155*H155,2)</f>
        <v>0</v>
      </c>
      <c r="K155" s="194" t="s">
        <v>133</v>
      </c>
      <c r="L155" s="61"/>
      <c r="M155" s="199" t="s">
        <v>22</v>
      </c>
      <c r="N155" s="200" t="s">
        <v>47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134</v>
      </c>
      <c r="AT155" s="24" t="s">
        <v>129</v>
      </c>
      <c r="AU155" s="24" t="s">
        <v>86</v>
      </c>
      <c r="AY155" s="24" t="s">
        <v>127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134</v>
      </c>
      <c r="BM155" s="24" t="s">
        <v>240</v>
      </c>
    </row>
    <row r="156" spans="2:65" s="1" customFormat="1" ht="36">
      <c r="B156" s="41"/>
      <c r="C156" s="63"/>
      <c r="D156" s="204" t="s">
        <v>136</v>
      </c>
      <c r="E156" s="63"/>
      <c r="F156" s="205" t="s">
        <v>241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4" t="s">
        <v>136</v>
      </c>
      <c r="AU156" s="24" t="s">
        <v>86</v>
      </c>
    </row>
    <row r="157" spans="2:65" s="12" customFormat="1" ht="12">
      <c r="B157" s="217"/>
      <c r="C157" s="218"/>
      <c r="D157" s="204" t="s">
        <v>138</v>
      </c>
      <c r="E157" s="219" t="s">
        <v>22</v>
      </c>
      <c r="F157" s="220" t="s">
        <v>242</v>
      </c>
      <c r="G157" s="218"/>
      <c r="H157" s="221">
        <v>156.82499999999999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138</v>
      </c>
      <c r="AU157" s="227" t="s">
        <v>86</v>
      </c>
      <c r="AV157" s="12" t="s">
        <v>86</v>
      </c>
      <c r="AW157" s="12" t="s">
        <v>39</v>
      </c>
      <c r="AX157" s="12" t="s">
        <v>24</v>
      </c>
      <c r="AY157" s="227" t="s">
        <v>127</v>
      </c>
    </row>
    <row r="158" spans="2:65" s="1" customFormat="1" ht="16.5" customHeight="1">
      <c r="B158" s="41"/>
      <c r="C158" s="192" t="s">
        <v>243</v>
      </c>
      <c r="D158" s="192" t="s">
        <v>129</v>
      </c>
      <c r="E158" s="193" t="s">
        <v>244</v>
      </c>
      <c r="F158" s="194" t="s">
        <v>245</v>
      </c>
      <c r="G158" s="195" t="s">
        <v>155</v>
      </c>
      <c r="H158" s="196">
        <v>52.274999999999999</v>
      </c>
      <c r="I158" s="197"/>
      <c r="J158" s="198">
        <f>ROUND(I158*H158,2)</f>
        <v>0</v>
      </c>
      <c r="K158" s="194" t="s">
        <v>133</v>
      </c>
      <c r="L158" s="61"/>
      <c r="M158" s="199" t="s">
        <v>22</v>
      </c>
      <c r="N158" s="200" t="s">
        <v>47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134</v>
      </c>
      <c r="AT158" s="24" t="s">
        <v>129</v>
      </c>
      <c r="AU158" s="24" t="s">
        <v>86</v>
      </c>
      <c r="AY158" s="24" t="s">
        <v>127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134</v>
      </c>
      <c r="BM158" s="24" t="s">
        <v>246</v>
      </c>
    </row>
    <row r="159" spans="2:65" s="1" customFormat="1" ht="36">
      <c r="B159" s="41"/>
      <c r="C159" s="63"/>
      <c r="D159" s="204" t="s">
        <v>136</v>
      </c>
      <c r="E159" s="63"/>
      <c r="F159" s="205" t="s">
        <v>247</v>
      </c>
      <c r="G159" s="63"/>
      <c r="H159" s="63"/>
      <c r="I159" s="163"/>
      <c r="J159" s="63"/>
      <c r="K159" s="63"/>
      <c r="L159" s="61"/>
      <c r="M159" s="206"/>
      <c r="N159" s="42"/>
      <c r="O159" s="42"/>
      <c r="P159" s="42"/>
      <c r="Q159" s="42"/>
      <c r="R159" s="42"/>
      <c r="S159" s="42"/>
      <c r="T159" s="78"/>
      <c r="AT159" s="24" t="s">
        <v>136</v>
      </c>
      <c r="AU159" s="24" t="s">
        <v>86</v>
      </c>
    </row>
    <row r="160" spans="2:65" s="12" customFormat="1" ht="12">
      <c r="B160" s="217"/>
      <c r="C160" s="218"/>
      <c r="D160" s="204" t="s">
        <v>138</v>
      </c>
      <c r="E160" s="219" t="s">
        <v>22</v>
      </c>
      <c r="F160" s="220" t="s">
        <v>248</v>
      </c>
      <c r="G160" s="218"/>
      <c r="H160" s="221">
        <v>52.274999999999999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138</v>
      </c>
      <c r="AU160" s="227" t="s">
        <v>86</v>
      </c>
      <c r="AV160" s="12" t="s">
        <v>86</v>
      </c>
      <c r="AW160" s="12" t="s">
        <v>39</v>
      </c>
      <c r="AX160" s="12" t="s">
        <v>24</v>
      </c>
      <c r="AY160" s="227" t="s">
        <v>127</v>
      </c>
    </row>
    <row r="161" spans="2:65" s="1" customFormat="1" ht="16.5" customHeight="1">
      <c r="B161" s="41"/>
      <c r="C161" s="192" t="s">
        <v>249</v>
      </c>
      <c r="D161" s="192" t="s">
        <v>129</v>
      </c>
      <c r="E161" s="193" t="s">
        <v>250</v>
      </c>
      <c r="F161" s="194" t="s">
        <v>251</v>
      </c>
      <c r="G161" s="195" t="s">
        <v>155</v>
      </c>
      <c r="H161" s="196">
        <v>190.238</v>
      </c>
      <c r="I161" s="197"/>
      <c r="J161" s="198">
        <f>ROUND(I161*H161,2)</f>
        <v>0</v>
      </c>
      <c r="K161" s="194" t="s">
        <v>133</v>
      </c>
      <c r="L161" s="61"/>
      <c r="M161" s="199" t="s">
        <v>22</v>
      </c>
      <c r="N161" s="200" t="s">
        <v>47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134</v>
      </c>
      <c r="AT161" s="24" t="s">
        <v>129</v>
      </c>
      <c r="AU161" s="24" t="s">
        <v>86</v>
      </c>
      <c r="AY161" s="24" t="s">
        <v>127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134</v>
      </c>
      <c r="BM161" s="24" t="s">
        <v>252</v>
      </c>
    </row>
    <row r="162" spans="2:65" s="1" customFormat="1" ht="36">
      <c r="B162" s="41"/>
      <c r="C162" s="63"/>
      <c r="D162" s="204" t="s">
        <v>136</v>
      </c>
      <c r="E162" s="63"/>
      <c r="F162" s="205" t="s">
        <v>253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4" t="s">
        <v>136</v>
      </c>
      <c r="AU162" s="24" t="s">
        <v>86</v>
      </c>
    </row>
    <row r="163" spans="2:65" s="12" customFormat="1" ht="12">
      <c r="B163" s="217"/>
      <c r="C163" s="218"/>
      <c r="D163" s="204" t="s">
        <v>138</v>
      </c>
      <c r="E163" s="219" t="s">
        <v>22</v>
      </c>
      <c r="F163" s="220" t="s">
        <v>254</v>
      </c>
      <c r="G163" s="218"/>
      <c r="H163" s="221">
        <v>190.238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138</v>
      </c>
      <c r="AU163" s="227" t="s">
        <v>86</v>
      </c>
      <c r="AV163" s="12" t="s">
        <v>86</v>
      </c>
      <c r="AW163" s="12" t="s">
        <v>39</v>
      </c>
      <c r="AX163" s="12" t="s">
        <v>24</v>
      </c>
      <c r="AY163" s="227" t="s">
        <v>127</v>
      </c>
    </row>
    <row r="164" spans="2:65" s="1" customFormat="1" ht="25.5" customHeight="1">
      <c r="B164" s="41"/>
      <c r="C164" s="192" t="s">
        <v>146</v>
      </c>
      <c r="D164" s="192" t="s">
        <v>129</v>
      </c>
      <c r="E164" s="193" t="s">
        <v>255</v>
      </c>
      <c r="F164" s="194" t="s">
        <v>256</v>
      </c>
      <c r="G164" s="195" t="s">
        <v>155</v>
      </c>
      <c r="H164" s="196">
        <v>380.476</v>
      </c>
      <c r="I164" s="197"/>
      <c r="J164" s="198">
        <f>ROUND(I164*H164,2)</f>
        <v>0</v>
      </c>
      <c r="K164" s="194" t="s">
        <v>133</v>
      </c>
      <c r="L164" s="61"/>
      <c r="M164" s="199" t="s">
        <v>22</v>
      </c>
      <c r="N164" s="200" t="s">
        <v>47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134</v>
      </c>
      <c r="AT164" s="24" t="s">
        <v>129</v>
      </c>
      <c r="AU164" s="24" t="s">
        <v>86</v>
      </c>
      <c r="AY164" s="24" t="s">
        <v>127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134</v>
      </c>
      <c r="BM164" s="24" t="s">
        <v>257</v>
      </c>
    </row>
    <row r="165" spans="2:65" s="1" customFormat="1" ht="36">
      <c r="B165" s="41"/>
      <c r="C165" s="63"/>
      <c r="D165" s="204" t="s">
        <v>136</v>
      </c>
      <c r="E165" s="63"/>
      <c r="F165" s="205" t="s">
        <v>258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4" t="s">
        <v>136</v>
      </c>
      <c r="AU165" s="24" t="s">
        <v>86</v>
      </c>
    </row>
    <row r="166" spans="2:65" s="12" customFormat="1" ht="12">
      <c r="B166" s="217"/>
      <c r="C166" s="218"/>
      <c r="D166" s="204" t="s">
        <v>138</v>
      </c>
      <c r="E166" s="219" t="s">
        <v>22</v>
      </c>
      <c r="F166" s="220" t="s">
        <v>259</v>
      </c>
      <c r="G166" s="218"/>
      <c r="H166" s="221">
        <v>380.476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138</v>
      </c>
      <c r="AU166" s="227" t="s">
        <v>86</v>
      </c>
      <c r="AV166" s="12" t="s">
        <v>86</v>
      </c>
      <c r="AW166" s="12" t="s">
        <v>39</v>
      </c>
      <c r="AX166" s="12" t="s">
        <v>24</v>
      </c>
      <c r="AY166" s="227" t="s">
        <v>127</v>
      </c>
    </row>
    <row r="167" spans="2:65" s="1" customFormat="1" ht="16.5" customHeight="1">
      <c r="B167" s="41"/>
      <c r="C167" s="192" t="s">
        <v>9</v>
      </c>
      <c r="D167" s="192" t="s">
        <v>129</v>
      </c>
      <c r="E167" s="193" t="s">
        <v>260</v>
      </c>
      <c r="F167" s="194" t="s">
        <v>261</v>
      </c>
      <c r="G167" s="195" t="s">
        <v>155</v>
      </c>
      <c r="H167" s="196">
        <v>63.412999999999997</v>
      </c>
      <c r="I167" s="197"/>
      <c r="J167" s="198">
        <f>ROUND(I167*H167,2)</f>
        <v>0</v>
      </c>
      <c r="K167" s="194" t="s">
        <v>133</v>
      </c>
      <c r="L167" s="61"/>
      <c r="M167" s="199" t="s">
        <v>22</v>
      </c>
      <c r="N167" s="200" t="s">
        <v>47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134</v>
      </c>
      <c r="AT167" s="24" t="s">
        <v>129</v>
      </c>
      <c r="AU167" s="24" t="s">
        <v>86</v>
      </c>
      <c r="AY167" s="24" t="s">
        <v>127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134</v>
      </c>
      <c r="BM167" s="24" t="s">
        <v>262</v>
      </c>
    </row>
    <row r="168" spans="2:65" s="1" customFormat="1" ht="36">
      <c r="B168" s="41"/>
      <c r="C168" s="63"/>
      <c r="D168" s="204" t="s">
        <v>136</v>
      </c>
      <c r="E168" s="63"/>
      <c r="F168" s="205" t="s">
        <v>263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4" t="s">
        <v>136</v>
      </c>
      <c r="AU168" s="24" t="s">
        <v>86</v>
      </c>
    </row>
    <row r="169" spans="2:65" s="12" customFormat="1" ht="12">
      <c r="B169" s="217"/>
      <c r="C169" s="218"/>
      <c r="D169" s="204" t="s">
        <v>138</v>
      </c>
      <c r="E169" s="219" t="s">
        <v>22</v>
      </c>
      <c r="F169" s="220" t="s">
        <v>264</v>
      </c>
      <c r="G169" s="218"/>
      <c r="H169" s="221">
        <v>63.412999999999997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138</v>
      </c>
      <c r="AU169" s="227" t="s">
        <v>86</v>
      </c>
      <c r="AV169" s="12" t="s">
        <v>86</v>
      </c>
      <c r="AW169" s="12" t="s">
        <v>39</v>
      </c>
      <c r="AX169" s="12" t="s">
        <v>24</v>
      </c>
      <c r="AY169" s="227" t="s">
        <v>127</v>
      </c>
    </row>
    <row r="170" spans="2:65" s="1" customFormat="1" ht="25.5" customHeight="1">
      <c r="B170" s="41"/>
      <c r="C170" s="192" t="s">
        <v>265</v>
      </c>
      <c r="D170" s="192" t="s">
        <v>129</v>
      </c>
      <c r="E170" s="193" t="s">
        <v>266</v>
      </c>
      <c r="F170" s="194" t="s">
        <v>267</v>
      </c>
      <c r="G170" s="195" t="s">
        <v>155</v>
      </c>
      <c r="H170" s="196">
        <v>126.82599999999999</v>
      </c>
      <c r="I170" s="197"/>
      <c r="J170" s="198">
        <f>ROUND(I170*H170,2)</f>
        <v>0</v>
      </c>
      <c r="K170" s="194" t="s">
        <v>133</v>
      </c>
      <c r="L170" s="61"/>
      <c r="M170" s="199" t="s">
        <v>22</v>
      </c>
      <c r="N170" s="200" t="s">
        <v>47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134</v>
      </c>
      <c r="AT170" s="24" t="s">
        <v>129</v>
      </c>
      <c r="AU170" s="24" t="s">
        <v>86</v>
      </c>
      <c r="AY170" s="24" t="s">
        <v>127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134</v>
      </c>
      <c r="BM170" s="24" t="s">
        <v>268</v>
      </c>
    </row>
    <row r="171" spans="2:65" s="1" customFormat="1" ht="36">
      <c r="B171" s="41"/>
      <c r="C171" s="63"/>
      <c r="D171" s="204" t="s">
        <v>136</v>
      </c>
      <c r="E171" s="63"/>
      <c r="F171" s="205" t="s">
        <v>269</v>
      </c>
      <c r="G171" s="63"/>
      <c r="H171" s="63"/>
      <c r="I171" s="163"/>
      <c r="J171" s="63"/>
      <c r="K171" s="63"/>
      <c r="L171" s="61"/>
      <c r="M171" s="206"/>
      <c r="N171" s="42"/>
      <c r="O171" s="42"/>
      <c r="P171" s="42"/>
      <c r="Q171" s="42"/>
      <c r="R171" s="42"/>
      <c r="S171" s="42"/>
      <c r="T171" s="78"/>
      <c r="AT171" s="24" t="s">
        <v>136</v>
      </c>
      <c r="AU171" s="24" t="s">
        <v>86</v>
      </c>
    </row>
    <row r="172" spans="2:65" s="12" customFormat="1" ht="12">
      <c r="B172" s="217"/>
      <c r="C172" s="218"/>
      <c r="D172" s="204" t="s">
        <v>138</v>
      </c>
      <c r="E172" s="219" t="s">
        <v>22</v>
      </c>
      <c r="F172" s="220" t="s">
        <v>270</v>
      </c>
      <c r="G172" s="218"/>
      <c r="H172" s="221">
        <v>126.82599999999999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138</v>
      </c>
      <c r="AU172" s="227" t="s">
        <v>86</v>
      </c>
      <c r="AV172" s="12" t="s">
        <v>86</v>
      </c>
      <c r="AW172" s="12" t="s">
        <v>39</v>
      </c>
      <c r="AX172" s="12" t="s">
        <v>24</v>
      </c>
      <c r="AY172" s="227" t="s">
        <v>127</v>
      </c>
    </row>
    <row r="173" spans="2:65" s="1" customFormat="1" ht="16.5" customHeight="1">
      <c r="B173" s="41"/>
      <c r="C173" s="192" t="s">
        <v>271</v>
      </c>
      <c r="D173" s="192" t="s">
        <v>129</v>
      </c>
      <c r="E173" s="193" t="s">
        <v>272</v>
      </c>
      <c r="F173" s="194" t="s">
        <v>273</v>
      </c>
      <c r="G173" s="195" t="s">
        <v>274</v>
      </c>
      <c r="H173" s="196">
        <v>405.84199999999998</v>
      </c>
      <c r="I173" s="197"/>
      <c r="J173" s="198">
        <f>ROUND(I173*H173,2)</f>
        <v>0</v>
      </c>
      <c r="K173" s="194" t="s">
        <v>22</v>
      </c>
      <c r="L173" s="61"/>
      <c r="M173" s="199" t="s">
        <v>22</v>
      </c>
      <c r="N173" s="200" t="s">
        <v>47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134</v>
      </c>
      <c r="AT173" s="24" t="s">
        <v>129</v>
      </c>
      <c r="AU173" s="24" t="s">
        <v>86</v>
      </c>
      <c r="AY173" s="24" t="s">
        <v>127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134</v>
      </c>
      <c r="BM173" s="24" t="s">
        <v>275</v>
      </c>
    </row>
    <row r="174" spans="2:65" s="1" customFormat="1" ht="12">
      <c r="B174" s="41"/>
      <c r="C174" s="63"/>
      <c r="D174" s="204" t="s">
        <v>136</v>
      </c>
      <c r="E174" s="63"/>
      <c r="F174" s="205" t="s">
        <v>276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4" t="s">
        <v>136</v>
      </c>
      <c r="AU174" s="24" t="s">
        <v>86</v>
      </c>
    </row>
    <row r="175" spans="2:65" s="12" customFormat="1" ht="12">
      <c r="B175" s="217"/>
      <c r="C175" s="218"/>
      <c r="D175" s="204" t="s">
        <v>138</v>
      </c>
      <c r="E175" s="219" t="s">
        <v>22</v>
      </c>
      <c r="F175" s="220" t="s">
        <v>277</v>
      </c>
      <c r="G175" s="218"/>
      <c r="H175" s="221">
        <v>405.84199999999998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138</v>
      </c>
      <c r="AU175" s="227" t="s">
        <v>86</v>
      </c>
      <c r="AV175" s="12" t="s">
        <v>86</v>
      </c>
      <c r="AW175" s="12" t="s">
        <v>39</v>
      </c>
      <c r="AX175" s="12" t="s">
        <v>24</v>
      </c>
      <c r="AY175" s="227" t="s">
        <v>127</v>
      </c>
    </row>
    <row r="176" spans="2:65" s="1" customFormat="1" ht="16.5" customHeight="1">
      <c r="B176" s="41"/>
      <c r="C176" s="192" t="s">
        <v>278</v>
      </c>
      <c r="D176" s="192" t="s">
        <v>129</v>
      </c>
      <c r="E176" s="193" t="s">
        <v>279</v>
      </c>
      <c r="F176" s="194" t="s">
        <v>280</v>
      </c>
      <c r="G176" s="195" t="s">
        <v>155</v>
      </c>
      <c r="H176" s="196">
        <v>201.751</v>
      </c>
      <c r="I176" s="197"/>
      <c r="J176" s="198">
        <f>ROUND(I176*H176,2)</f>
        <v>0</v>
      </c>
      <c r="K176" s="194" t="s">
        <v>133</v>
      </c>
      <c r="L176" s="61"/>
      <c r="M176" s="199" t="s">
        <v>22</v>
      </c>
      <c r="N176" s="200" t="s">
        <v>47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134</v>
      </c>
      <c r="AT176" s="24" t="s">
        <v>129</v>
      </c>
      <c r="AU176" s="24" t="s">
        <v>86</v>
      </c>
      <c r="AY176" s="24" t="s">
        <v>127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134</v>
      </c>
      <c r="BM176" s="24" t="s">
        <v>281</v>
      </c>
    </row>
    <row r="177" spans="2:65" s="1" customFormat="1" ht="36">
      <c r="B177" s="41"/>
      <c r="C177" s="63"/>
      <c r="D177" s="204" t="s">
        <v>136</v>
      </c>
      <c r="E177" s="63"/>
      <c r="F177" s="205" t="s">
        <v>282</v>
      </c>
      <c r="G177" s="63"/>
      <c r="H177" s="63"/>
      <c r="I177" s="163"/>
      <c r="J177" s="63"/>
      <c r="K177" s="63"/>
      <c r="L177" s="61"/>
      <c r="M177" s="206"/>
      <c r="N177" s="42"/>
      <c r="O177" s="42"/>
      <c r="P177" s="42"/>
      <c r="Q177" s="42"/>
      <c r="R177" s="42"/>
      <c r="S177" s="42"/>
      <c r="T177" s="78"/>
      <c r="AT177" s="24" t="s">
        <v>136</v>
      </c>
      <c r="AU177" s="24" t="s">
        <v>86</v>
      </c>
    </row>
    <row r="178" spans="2:65" s="11" customFormat="1" ht="12">
      <c r="B178" s="207"/>
      <c r="C178" s="208"/>
      <c r="D178" s="204" t="s">
        <v>138</v>
      </c>
      <c r="E178" s="209" t="s">
        <v>22</v>
      </c>
      <c r="F178" s="210" t="s">
        <v>283</v>
      </c>
      <c r="G178" s="208"/>
      <c r="H178" s="209" t="s">
        <v>22</v>
      </c>
      <c r="I178" s="211"/>
      <c r="J178" s="208"/>
      <c r="K178" s="208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138</v>
      </c>
      <c r="AU178" s="216" t="s">
        <v>86</v>
      </c>
      <c r="AV178" s="11" t="s">
        <v>24</v>
      </c>
      <c r="AW178" s="11" t="s">
        <v>39</v>
      </c>
      <c r="AX178" s="11" t="s">
        <v>76</v>
      </c>
      <c r="AY178" s="216" t="s">
        <v>127</v>
      </c>
    </row>
    <row r="179" spans="2:65" s="12" customFormat="1" ht="12">
      <c r="B179" s="217"/>
      <c r="C179" s="218"/>
      <c r="D179" s="204" t="s">
        <v>138</v>
      </c>
      <c r="E179" s="219" t="s">
        <v>22</v>
      </c>
      <c r="F179" s="220" t="s">
        <v>284</v>
      </c>
      <c r="G179" s="218"/>
      <c r="H179" s="221">
        <v>47.006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138</v>
      </c>
      <c r="AU179" s="227" t="s">
        <v>86</v>
      </c>
      <c r="AV179" s="12" t="s">
        <v>86</v>
      </c>
      <c r="AW179" s="12" t="s">
        <v>39</v>
      </c>
      <c r="AX179" s="12" t="s">
        <v>76</v>
      </c>
      <c r="AY179" s="227" t="s">
        <v>127</v>
      </c>
    </row>
    <row r="180" spans="2:65" s="12" customFormat="1" ht="12">
      <c r="B180" s="217"/>
      <c r="C180" s="218"/>
      <c r="D180" s="204" t="s">
        <v>138</v>
      </c>
      <c r="E180" s="219" t="s">
        <v>22</v>
      </c>
      <c r="F180" s="220" t="s">
        <v>285</v>
      </c>
      <c r="G180" s="218"/>
      <c r="H180" s="221">
        <v>56.45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138</v>
      </c>
      <c r="AU180" s="227" t="s">
        <v>86</v>
      </c>
      <c r="AV180" s="12" t="s">
        <v>86</v>
      </c>
      <c r="AW180" s="12" t="s">
        <v>39</v>
      </c>
      <c r="AX180" s="12" t="s">
        <v>76</v>
      </c>
      <c r="AY180" s="227" t="s">
        <v>127</v>
      </c>
    </row>
    <row r="181" spans="2:65" s="12" customFormat="1" ht="12">
      <c r="B181" s="217"/>
      <c r="C181" s="218"/>
      <c r="D181" s="204" t="s">
        <v>138</v>
      </c>
      <c r="E181" s="219" t="s">
        <v>22</v>
      </c>
      <c r="F181" s="220" t="s">
        <v>286</v>
      </c>
      <c r="G181" s="218"/>
      <c r="H181" s="221">
        <v>98.295000000000002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138</v>
      </c>
      <c r="AU181" s="227" t="s">
        <v>86</v>
      </c>
      <c r="AV181" s="12" t="s">
        <v>86</v>
      </c>
      <c r="AW181" s="12" t="s">
        <v>39</v>
      </c>
      <c r="AX181" s="12" t="s">
        <v>76</v>
      </c>
      <c r="AY181" s="227" t="s">
        <v>127</v>
      </c>
    </row>
    <row r="182" spans="2:65" s="14" customFormat="1" ht="12">
      <c r="B182" s="239"/>
      <c r="C182" s="240"/>
      <c r="D182" s="204" t="s">
        <v>138</v>
      </c>
      <c r="E182" s="241" t="s">
        <v>22</v>
      </c>
      <c r="F182" s="242" t="s">
        <v>171</v>
      </c>
      <c r="G182" s="240"/>
      <c r="H182" s="243">
        <v>201.751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138</v>
      </c>
      <c r="AU182" s="249" t="s">
        <v>86</v>
      </c>
      <c r="AV182" s="14" t="s">
        <v>134</v>
      </c>
      <c r="AW182" s="14" t="s">
        <v>39</v>
      </c>
      <c r="AX182" s="14" t="s">
        <v>24</v>
      </c>
      <c r="AY182" s="249" t="s">
        <v>127</v>
      </c>
    </row>
    <row r="183" spans="2:65" s="1" customFormat="1" ht="16.5" customHeight="1">
      <c r="B183" s="41"/>
      <c r="C183" s="192" t="s">
        <v>287</v>
      </c>
      <c r="D183" s="192" t="s">
        <v>129</v>
      </c>
      <c r="E183" s="193" t="s">
        <v>288</v>
      </c>
      <c r="F183" s="194" t="s">
        <v>289</v>
      </c>
      <c r="G183" s="195" t="s">
        <v>155</v>
      </c>
      <c r="H183" s="196">
        <v>201.751</v>
      </c>
      <c r="I183" s="197"/>
      <c r="J183" s="198">
        <f>ROUND(I183*H183,2)</f>
        <v>0</v>
      </c>
      <c r="K183" s="194" t="s">
        <v>133</v>
      </c>
      <c r="L183" s="61"/>
      <c r="M183" s="199" t="s">
        <v>22</v>
      </c>
      <c r="N183" s="200" t="s">
        <v>47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134</v>
      </c>
      <c r="AT183" s="24" t="s">
        <v>129</v>
      </c>
      <c r="AU183" s="24" t="s">
        <v>86</v>
      </c>
      <c r="AY183" s="24" t="s">
        <v>127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134</v>
      </c>
      <c r="BM183" s="24" t="s">
        <v>290</v>
      </c>
    </row>
    <row r="184" spans="2:65" s="1" customFormat="1" ht="24">
      <c r="B184" s="41"/>
      <c r="C184" s="63"/>
      <c r="D184" s="204" t="s">
        <v>136</v>
      </c>
      <c r="E184" s="63"/>
      <c r="F184" s="205" t="s">
        <v>291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4" t="s">
        <v>136</v>
      </c>
      <c r="AU184" s="24" t="s">
        <v>86</v>
      </c>
    </row>
    <row r="185" spans="2:65" s="11" customFormat="1" ht="12">
      <c r="B185" s="207"/>
      <c r="C185" s="208"/>
      <c r="D185" s="204" t="s">
        <v>138</v>
      </c>
      <c r="E185" s="209" t="s">
        <v>22</v>
      </c>
      <c r="F185" s="210" t="s">
        <v>283</v>
      </c>
      <c r="G185" s="208"/>
      <c r="H185" s="209" t="s">
        <v>22</v>
      </c>
      <c r="I185" s="211"/>
      <c r="J185" s="208"/>
      <c r="K185" s="208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138</v>
      </c>
      <c r="AU185" s="216" t="s">
        <v>86</v>
      </c>
      <c r="AV185" s="11" t="s">
        <v>24</v>
      </c>
      <c r="AW185" s="11" t="s">
        <v>39</v>
      </c>
      <c r="AX185" s="11" t="s">
        <v>76</v>
      </c>
      <c r="AY185" s="216" t="s">
        <v>127</v>
      </c>
    </row>
    <row r="186" spans="2:65" s="12" customFormat="1" ht="12">
      <c r="B186" s="217"/>
      <c r="C186" s="218"/>
      <c r="D186" s="204" t="s">
        <v>138</v>
      </c>
      <c r="E186" s="219" t="s">
        <v>22</v>
      </c>
      <c r="F186" s="220" t="s">
        <v>284</v>
      </c>
      <c r="G186" s="218"/>
      <c r="H186" s="221">
        <v>47.006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138</v>
      </c>
      <c r="AU186" s="227" t="s">
        <v>86</v>
      </c>
      <c r="AV186" s="12" t="s">
        <v>86</v>
      </c>
      <c r="AW186" s="12" t="s">
        <v>39</v>
      </c>
      <c r="AX186" s="12" t="s">
        <v>76</v>
      </c>
      <c r="AY186" s="227" t="s">
        <v>127</v>
      </c>
    </row>
    <row r="187" spans="2:65" s="12" customFormat="1" ht="12">
      <c r="B187" s="217"/>
      <c r="C187" s="218"/>
      <c r="D187" s="204" t="s">
        <v>138</v>
      </c>
      <c r="E187" s="219" t="s">
        <v>22</v>
      </c>
      <c r="F187" s="220" t="s">
        <v>285</v>
      </c>
      <c r="G187" s="218"/>
      <c r="H187" s="221">
        <v>56.45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138</v>
      </c>
      <c r="AU187" s="227" t="s">
        <v>86</v>
      </c>
      <c r="AV187" s="12" t="s">
        <v>86</v>
      </c>
      <c r="AW187" s="12" t="s">
        <v>39</v>
      </c>
      <c r="AX187" s="12" t="s">
        <v>76</v>
      </c>
      <c r="AY187" s="227" t="s">
        <v>127</v>
      </c>
    </row>
    <row r="188" spans="2:65" s="12" customFormat="1" ht="12">
      <c r="B188" s="217"/>
      <c r="C188" s="218"/>
      <c r="D188" s="204" t="s">
        <v>138</v>
      </c>
      <c r="E188" s="219" t="s">
        <v>22</v>
      </c>
      <c r="F188" s="220" t="s">
        <v>286</v>
      </c>
      <c r="G188" s="218"/>
      <c r="H188" s="221">
        <v>98.295000000000002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138</v>
      </c>
      <c r="AU188" s="227" t="s">
        <v>86</v>
      </c>
      <c r="AV188" s="12" t="s">
        <v>86</v>
      </c>
      <c r="AW188" s="12" t="s">
        <v>39</v>
      </c>
      <c r="AX188" s="12" t="s">
        <v>76</v>
      </c>
      <c r="AY188" s="227" t="s">
        <v>127</v>
      </c>
    </row>
    <row r="189" spans="2:65" s="14" customFormat="1" ht="12">
      <c r="B189" s="239"/>
      <c r="C189" s="240"/>
      <c r="D189" s="204" t="s">
        <v>138</v>
      </c>
      <c r="E189" s="241" t="s">
        <v>22</v>
      </c>
      <c r="F189" s="242" t="s">
        <v>171</v>
      </c>
      <c r="G189" s="240"/>
      <c r="H189" s="243">
        <v>201.751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138</v>
      </c>
      <c r="AU189" s="249" t="s">
        <v>86</v>
      </c>
      <c r="AV189" s="14" t="s">
        <v>134</v>
      </c>
      <c r="AW189" s="14" t="s">
        <v>39</v>
      </c>
      <c r="AX189" s="14" t="s">
        <v>24</v>
      </c>
      <c r="AY189" s="249" t="s">
        <v>127</v>
      </c>
    </row>
    <row r="190" spans="2:65" s="1" customFormat="1" ht="16.5" customHeight="1">
      <c r="B190" s="41"/>
      <c r="C190" s="192" t="s">
        <v>292</v>
      </c>
      <c r="D190" s="192" t="s">
        <v>129</v>
      </c>
      <c r="E190" s="193" t="s">
        <v>293</v>
      </c>
      <c r="F190" s="194" t="s">
        <v>294</v>
      </c>
      <c r="G190" s="195" t="s">
        <v>155</v>
      </c>
      <c r="H190" s="196">
        <v>98.295000000000002</v>
      </c>
      <c r="I190" s="197"/>
      <c r="J190" s="198">
        <f>ROUND(I190*H190,2)</f>
        <v>0</v>
      </c>
      <c r="K190" s="194" t="s">
        <v>133</v>
      </c>
      <c r="L190" s="61"/>
      <c r="M190" s="199" t="s">
        <v>22</v>
      </c>
      <c r="N190" s="200" t="s">
        <v>47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134</v>
      </c>
      <c r="AT190" s="24" t="s">
        <v>129</v>
      </c>
      <c r="AU190" s="24" t="s">
        <v>86</v>
      </c>
      <c r="AY190" s="24" t="s">
        <v>127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134</v>
      </c>
      <c r="BM190" s="24" t="s">
        <v>295</v>
      </c>
    </row>
    <row r="191" spans="2:65" s="1" customFormat="1" ht="24">
      <c r="B191" s="41"/>
      <c r="C191" s="63"/>
      <c r="D191" s="204" t="s">
        <v>136</v>
      </c>
      <c r="E191" s="63"/>
      <c r="F191" s="205" t="s">
        <v>296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4" t="s">
        <v>136</v>
      </c>
      <c r="AU191" s="24" t="s">
        <v>86</v>
      </c>
    </row>
    <row r="192" spans="2:65" s="11" customFormat="1" ht="12">
      <c r="B192" s="207"/>
      <c r="C192" s="208"/>
      <c r="D192" s="204" t="s">
        <v>138</v>
      </c>
      <c r="E192" s="209" t="s">
        <v>22</v>
      </c>
      <c r="F192" s="210" t="s">
        <v>297</v>
      </c>
      <c r="G192" s="208"/>
      <c r="H192" s="209" t="s">
        <v>22</v>
      </c>
      <c r="I192" s="211"/>
      <c r="J192" s="208"/>
      <c r="K192" s="208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138</v>
      </c>
      <c r="AU192" s="216" t="s">
        <v>86</v>
      </c>
      <c r="AV192" s="11" t="s">
        <v>24</v>
      </c>
      <c r="AW192" s="11" t="s">
        <v>39</v>
      </c>
      <c r="AX192" s="11" t="s">
        <v>76</v>
      </c>
      <c r="AY192" s="216" t="s">
        <v>127</v>
      </c>
    </row>
    <row r="193" spans="2:65" s="12" customFormat="1" ht="12">
      <c r="B193" s="217"/>
      <c r="C193" s="218"/>
      <c r="D193" s="204" t="s">
        <v>138</v>
      </c>
      <c r="E193" s="219" t="s">
        <v>22</v>
      </c>
      <c r="F193" s="220" t="s">
        <v>298</v>
      </c>
      <c r="G193" s="218"/>
      <c r="H193" s="221">
        <v>253.65100000000001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138</v>
      </c>
      <c r="AU193" s="227" t="s">
        <v>86</v>
      </c>
      <c r="AV193" s="12" t="s">
        <v>86</v>
      </c>
      <c r="AW193" s="12" t="s">
        <v>39</v>
      </c>
      <c r="AX193" s="12" t="s">
        <v>76</v>
      </c>
      <c r="AY193" s="227" t="s">
        <v>127</v>
      </c>
    </row>
    <row r="194" spans="2:65" s="12" customFormat="1" ht="12">
      <c r="B194" s="217"/>
      <c r="C194" s="218"/>
      <c r="D194" s="204" t="s">
        <v>138</v>
      </c>
      <c r="E194" s="219" t="s">
        <v>22</v>
      </c>
      <c r="F194" s="220" t="s">
        <v>299</v>
      </c>
      <c r="G194" s="218"/>
      <c r="H194" s="221">
        <v>-56.45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138</v>
      </c>
      <c r="AU194" s="227" t="s">
        <v>86</v>
      </c>
      <c r="AV194" s="12" t="s">
        <v>86</v>
      </c>
      <c r="AW194" s="12" t="s">
        <v>39</v>
      </c>
      <c r="AX194" s="12" t="s">
        <v>76</v>
      </c>
      <c r="AY194" s="227" t="s">
        <v>127</v>
      </c>
    </row>
    <row r="195" spans="2:65" s="12" customFormat="1" ht="12">
      <c r="B195" s="217"/>
      <c r="C195" s="218"/>
      <c r="D195" s="204" t="s">
        <v>138</v>
      </c>
      <c r="E195" s="219" t="s">
        <v>22</v>
      </c>
      <c r="F195" s="220" t="s">
        <v>300</v>
      </c>
      <c r="G195" s="218"/>
      <c r="H195" s="221">
        <v>-47.006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138</v>
      </c>
      <c r="AU195" s="227" t="s">
        <v>86</v>
      </c>
      <c r="AV195" s="12" t="s">
        <v>86</v>
      </c>
      <c r="AW195" s="12" t="s">
        <v>39</v>
      </c>
      <c r="AX195" s="12" t="s">
        <v>76</v>
      </c>
      <c r="AY195" s="227" t="s">
        <v>127</v>
      </c>
    </row>
    <row r="196" spans="2:65" s="12" customFormat="1" ht="12">
      <c r="B196" s="217"/>
      <c r="C196" s="218"/>
      <c r="D196" s="204" t="s">
        <v>138</v>
      </c>
      <c r="E196" s="219" t="s">
        <v>22</v>
      </c>
      <c r="F196" s="220" t="s">
        <v>301</v>
      </c>
      <c r="G196" s="218"/>
      <c r="H196" s="221">
        <v>-51.9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138</v>
      </c>
      <c r="AU196" s="227" t="s">
        <v>86</v>
      </c>
      <c r="AV196" s="12" t="s">
        <v>86</v>
      </c>
      <c r="AW196" s="12" t="s">
        <v>39</v>
      </c>
      <c r="AX196" s="12" t="s">
        <v>76</v>
      </c>
      <c r="AY196" s="227" t="s">
        <v>127</v>
      </c>
    </row>
    <row r="197" spans="2:65" s="14" customFormat="1" ht="12">
      <c r="B197" s="239"/>
      <c r="C197" s="240"/>
      <c r="D197" s="204" t="s">
        <v>138</v>
      </c>
      <c r="E197" s="241" t="s">
        <v>22</v>
      </c>
      <c r="F197" s="242" t="s">
        <v>171</v>
      </c>
      <c r="G197" s="240"/>
      <c r="H197" s="243">
        <v>98.295000000000002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AT197" s="249" t="s">
        <v>138</v>
      </c>
      <c r="AU197" s="249" t="s">
        <v>86</v>
      </c>
      <c r="AV197" s="14" t="s">
        <v>134</v>
      </c>
      <c r="AW197" s="14" t="s">
        <v>39</v>
      </c>
      <c r="AX197" s="14" t="s">
        <v>24</v>
      </c>
      <c r="AY197" s="249" t="s">
        <v>127</v>
      </c>
    </row>
    <row r="198" spans="2:65" s="1" customFormat="1" ht="16.5" customHeight="1">
      <c r="B198" s="41"/>
      <c r="C198" s="250" t="s">
        <v>302</v>
      </c>
      <c r="D198" s="250" t="s">
        <v>303</v>
      </c>
      <c r="E198" s="251" t="s">
        <v>304</v>
      </c>
      <c r="F198" s="252" t="s">
        <v>305</v>
      </c>
      <c r="G198" s="253" t="s">
        <v>274</v>
      </c>
      <c r="H198" s="254">
        <v>176.93100000000001</v>
      </c>
      <c r="I198" s="255"/>
      <c r="J198" s="256">
        <f>ROUND(I198*H198,2)</f>
        <v>0</v>
      </c>
      <c r="K198" s="252" t="s">
        <v>22</v>
      </c>
      <c r="L198" s="257"/>
      <c r="M198" s="258" t="s">
        <v>22</v>
      </c>
      <c r="N198" s="259" t="s">
        <v>47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186</v>
      </c>
      <c r="AT198" s="24" t="s">
        <v>303</v>
      </c>
      <c r="AU198" s="24" t="s">
        <v>86</v>
      </c>
      <c r="AY198" s="24" t="s">
        <v>127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134</v>
      </c>
      <c r="BM198" s="24" t="s">
        <v>306</v>
      </c>
    </row>
    <row r="199" spans="2:65" s="1" customFormat="1" ht="12">
      <c r="B199" s="41"/>
      <c r="C199" s="63"/>
      <c r="D199" s="204" t="s">
        <v>136</v>
      </c>
      <c r="E199" s="63"/>
      <c r="F199" s="205" t="s">
        <v>305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4" t="s">
        <v>136</v>
      </c>
      <c r="AU199" s="24" t="s">
        <v>86</v>
      </c>
    </row>
    <row r="200" spans="2:65" s="12" customFormat="1" ht="12">
      <c r="B200" s="217"/>
      <c r="C200" s="218"/>
      <c r="D200" s="204" t="s">
        <v>138</v>
      </c>
      <c r="E200" s="219" t="s">
        <v>22</v>
      </c>
      <c r="F200" s="220" t="s">
        <v>307</v>
      </c>
      <c r="G200" s="218"/>
      <c r="H200" s="221">
        <v>176.93100000000001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138</v>
      </c>
      <c r="AU200" s="227" t="s">
        <v>86</v>
      </c>
      <c r="AV200" s="12" t="s">
        <v>86</v>
      </c>
      <c r="AW200" s="12" t="s">
        <v>39</v>
      </c>
      <c r="AX200" s="12" t="s">
        <v>24</v>
      </c>
      <c r="AY200" s="227" t="s">
        <v>127</v>
      </c>
    </row>
    <row r="201" spans="2:65" s="1" customFormat="1" ht="16.5" customHeight="1">
      <c r="B201" s="41"/>
      <c r="C201" s="192" t="s">
        <v>308</v>
      </c>
      <c r="D201" s="192" t="s">
        <v>129</v>
      </c>
      <c r="E201" s="193" t="s">
        <v>309</v>
      </c>
      <c r="F201" s="194" t="s">
        <v>310</v>
      </c>
      <c r="G201" s="195" t="s">
        <v>155</v>
      </c>
      <c r="H201" s="196">
        <v>47.006</v>
      </c>
      <c r="I201" s="197"/>
      <c r="J201" s="198">
        <f>ROUND(I201*H201,2)</f>
        <v>0</v>
      </c>
      <c r="K201" s="194" t="s">
        <v>133</v>
      </c>
      <c r="L201" s="61"/>
      <c r="M201" s="199" t="s">
        <v>22</v>
      </c>
      <c r="N201" s="200" t="s">
        <v>47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134</v>
      </c>
      <c r="AT201" s="24" t="s">
        <v>129</v>
      </c>
      <c r="AU201" s="24" t="s">
        <v>86</v>
      </c>
      <c r="AY201" s="24" t="s">
        <v>127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134</v>
      </c>
      <c r="BM201" s="24" t="s">
        <v>311</v>
      </c>
    </row>
    <row r="202" spans="2:65" s="1" customFormat="1" ht="36">
      <c r="B202" s="41"/>
      <c r="C202" s="63"/>
      <c r="D202" s="204" t="s">
        <v>136</v>
      </c>
      <c r="E202" s="63"/>
      <c r="F202" s="205" t="s">
        <v>312</v>
      </c>
      <c r="G202" s="63"/>
      <c r="H202" s="63"/>
      <c r="I202" s="163"/>
      <c r="J202" s="63"/>
      <c r="K202" s="63"/>
      <c r="L202" s="61"/>
      <c r="M202" s="206"/>
      <c r="N202" s="42"/>
      <c r="O202" s="42"/>
      <c r="P202" s="42"/>
      <c r="Q202" s="42"/>
      <c r="R202" s="42"/>
      <c r="S202" s="42"/>
      <c r="T202" s="78"/>
      <c r="AT202" s="24" t="s">
        <v>136</v>
      </c>
      <c r="AU202" s="24" t="s">
        <v>86</v>
      </c>
    </row>
    <row r="203" spans="2:65" s="12" customFormat="1" ht="12">
      <c r="B203" s="217"/>
      <c r="C203" s="218"/>
      <c r="D203" s="204" t="s">
        <v>138</v>
      </c>
      <c r="E203" s="219" t="s">
        <v>22</v>
      </c>
      <c r="F203" s="220" t="s">
        <v>313</v>
      </c>
      <c r="G203" s="218"/>
      <c r="H203" s="221">
        <v>32.234000000000002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138</v>
      </c>
      <c r="AU203" s="227" t="s">
        <v>86</v>
      </c>
      <c r="AV203" s="12" t="s">
        <v>86</v>
      </c>
      <c r="AW203" s="12" t="s">
        <v>39</v>
      </c>
      <c r="AX203" s="12" t="s">
        <v>76</v>
      </c>
      <c r="AY203" s="227" t="s">
        <v>127</v>
      </c>
    </row>
    <row r="204" spans="2:65" s="12" customFormat="1" ht="12">
      <c r="B204" s="217"/>
      <c r="C204" s="218"/>
      <c r="D204" s="204" t="s">
        <v>138</v>
      </c>
      <c r="E204" s="219" t="s">
        <v>22</v>
      </c>
      <c r="F204" s="220" t="s">
        <v>314</v>
      </c>
      <c r="G204" s="218"/>
      <c r="H204" s="221">
        <v>5.8079999999999998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138</v>
      </c>
      <c r="AU204" s="227" t="s">
        <v>86</v>
      </c>
      <c r="AV204" s="12" t="s">
        <v>86</v>
      </c>
      <c r="AW204" s="12" t="s">
        <v>39</v>
      </c>
      <c r="AX204" s="12" t="s">
        <v>76</v>
      </c>
      <c r="AY204" s="227" t="s">
        <v>127</v>
      </c>
    </row>
    <row r="205" spans="2:65" s="12" customFormat="1" ht="12">
      <c r="B205" s="217"/>
      <c r="C205" s="218"/>
      <c r="D205" s="204" t="s">
        <v>138</v>
      </c>
      <c r="E205" s="219" t="s">
        <v>22</v>
      </c>
      <c r="F205" s="220" t="s">
        <v>315</v>
      </c>
      <c r="G205" s="218"/>
      <c r="H205" s="221">
        <v>8.9640000000000004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138</v>
      </c>
      <c r="AU205" s="227" t="s">
        <v>86</v>
      </c>
      <c r="AV205" s="12" t="s">
        <v>86</v>
      </c>
      <c r="AW205" s="12" t="s">
        <v>39</v>
      </c>
      <c r="AX205" s="12" t="s">
        <v>76</v>
      </c>
      <c r="AY205" s="227" t="s">
        <v>127</v>
      </c>
    </row>
    <row r="206" spans="2:65" s="14" customFormat="1" ht="12">
      <c r="B206" s="239"/>
      <c r="C206" s="240"/>
      <c r="D206" s="204" t="s">
        <v>138</v>
      </c>
      <c r="E206" s="241" t="s">
        <v>22</v>
      </c>
      <c r="F206" s="242" t="s">
        <v>171</v>
      </c>
      <c r="G206" s="240"/>
      <c r="H206" s="243">
        <v>47.006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138</v>
      </c>
      <c r="AU206" s="249" t="s">
        <v>86</v>
      </c>
      <c r="AV206" s="14" t="s">
        <v>134</v>
      </c>
      <c r="AW206" s="14" t="s">
        <v>39</v>
      </c>
      <c r="AX206" s="14" t="s">
        <v>24</v>
      </c>
      <c r="AY206" s="249" t="s">
        <v>127</v>
      </c>
    </row>
    <row r="207" spans="2:65" s="1" customFormat="1" ht="16.5" customHeight="1">
      <c r="B207" s="41"/>
      <c r="C207" s="250" t="s">
        <v>316</v>
      </c>
      <c r="D207" s="250" t="s">
        <v>303</v>
      </c>
      <c r="E207" s="251" t="s">
        <v>317</v>
      </c>
      <c r="F207" s="252" t="s">
        <v>318</v>
      </c>
      <c r="G207" s="253" t="s">
        <v>274</v>
      </c>
      <c r="H207" s="254">
        <v>84.611000000000004</v>
      </c>
      <c r="I207" s="255"/>
      <c r="J207" s="256">
        <f>ROUND(I207*H207,2)</f>
        <v>0</v>
      </c>
      <c r="K207" s="252" t="s">
        <v>22</v>
      </c>
      <c r="L207" s="257"/>
      <c r="M207" s="258" t="s">
        <v>22</v>
      </c>
      <c r="N207" s="259" t="s">
        <v>47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186</v>
      </c>
      <c r="AT207" s="24" t="s">
        <v>303</v>
      </c>
      <c r="AU207" s="24" t="s">
        <v>86</v>
      </c>
      <c r="AY207" s="24" t="s">
        <v>127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134</v>
      </c>
      <c r="BM207" s="24" t="s">
        <v>319</v>
      </c>
    </row>
    <row r="208" spans="2:65" s="1" customFormat="1" ht="12">
      <c r="B208" s="41"/>
      <c r="C208" s="63"/>
      <c r="D208" s="204" t="s">
        <v>136</v>
      </c>
      <c r="E208" s="63"/>
      <c r="F208" s="205" t="s">
        <v>318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4" t="s">
        <v>136</v>
      </c>
      <c r="AU208" s="24" t="s">
        <v>86</v>
      </c>
    </row>
    <row r="209" spans="2:65" s="12" customFormat="1" ht="12">
      <c r="B209" s="217"/>
      <c r="C209" s="218"/>
      <c r="D209" s="204" t="s">
        <v>138</v>
      </c>
      <c r="E209" s="219" t="s">
        <v>22</v>
      </c>
      <c r="F209" s="220" t="s">
        <v>320</v>
      </c>
      <c r="G209" s="218"/>
      <c r="H209" s="221">
        <v>84.611000000000004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138</v>
      </c>
      <c r="AU209" s="227" t="s">
        <v>86</v>
      </c>
      <c r="AV209" s="12" t="s">
        <v>86</v>
      </c>
      <c r="AW209" s="12" t="s">
        <v>39</v>
      </c>
      <c r="AX209" s="12" t="s">
        <v>24</v>
      </c>
      <c r="AY209" s="227" t="s">
        <v>127</v>
      </c>
    </row>
    <row r="210" spans="2:65" s="10" customFormat="1" ht="29.85" customHeight="1">
      <c r="B210" s="176"/>
      <c r="C210" s="177"/>
      <c r="D210" s="178" t="s">
        <v>75</v>
      </c>
      <c r="E210" s="190" t="s">
        <v>134</v>
      </c>
      <c r="F210" s="190" t="s">
        <v>321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SUM(P211:P222)</f>
        <v>0</v>
      </c>
      <c r="Q210" s="184"/>
      <c r="R210" s="185">
        <f>SUM(R211:R222)</f>
        <v>4.5503999999999996E-3</v>
      </c>
      <c r="S210" s="184"/>
      <c r="T210" s="186">
        <f>SUM(T211:T222)</f>
        <v>0</v>
      </c>
      <c r="AR210" s="187" t="s">
        <v>24</v>
      </c>
      <c r="AT210" s="188" t="s">
        <v>75</v>
      </c>
      <c r="AU210" s="188" t="s">
        <v>24</v>
      </c>
      <c r="AY210" s="187" t="s">
        <v>127</v>
      </c>
      <c r="BK210" s="189">
        <f>SUM(BK211:BK222)</f>
        <v>0</v>
      </c>
    </row>
    <row r="211" spans="2:65" s="1" customFormat="1" ht="16.5" customHeight="1">
      <c r="B211" s="41"/>
      <c r="C211" s="192" t="s">
        <v>322</v>
      </c>
      <c r="D211" s="192" t="s">
        <v>129</v>
      </c>
      <c r="E211" s="193" t="s">
        <v>323</v>
      </c>
      <c r="F211" s="194" t="s">
        <v>324</v>
      </c>
      <c r="G211" s="195" t="s">
        <v>155</v>
      </c>
      <c r="H211" s="196">
        <v>56.45</v>
      </c>
      <c r="I211" s="197"/>
      <c r="J211" s="198">
        <f>ROUND(I211*H211,2)</f>
        <v>0</v>
      </c>
      <c r="K211" s="194" t="s">
        <v>133</v>
      </c>
      <c r="L211" s="61"/>
      <c r="M211" s="199" t="s">
        <v>22</v>
      </c>
      <c r="N211" s="200" t="s">
        <v>47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134</v>
      </c>
      <c r="AT211" s="24" t="s">
        <v>129</v>
      </c>
      <c r="AU211" s="24" t="s">
        <v>86</v>
      </c>
      <c r="AY211" s="24" t="s">
        <v>127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134</v>
      </c>
      <c r="BM211" s="24" t="s">
        <v>325</v>
      </c>
    </row>
    <row r="212" spans="2:65" s="1" customFormat="1" ht="24">
      <c r="B212" s="41"/>
      <c r="C212" s="63"/>
      <c r="D212" s="204" t="s">
        <v>136</v>
      </c>
      <c r="E212" s="63"/>
      <c r="F212" s="205" t="s">
        <v>326</v>
      </c>
      <c r="G212" s="63"/>
      <c r="H212" s="63"/>
      <c r="I212" s="163"/>
      <c r="J212" s="63"/>
      <c r="K212" s="63"/>
      <c r="L212" s="61"/>
      <c r="M212" s="206"/>
      <c r="N212" s="42"/>
      <c r="O212" s="42"/>
      <c r="P212" s="42"/>
      <c r="Q212" s="42"/>
      <c r="R212" s="42"/>
      <c r="S212" s="42"/>
      <c r="T212" s="78"/>
      <c r="AT212" s="24" t="s">
        <v>136</v>
      </c>
      <c r="AU212" s="24" t="s">
        <v>86</v>
      </c>
    </row>
    <row r="213" spans="2:65" s="12" customFormat="1" ht="12">
      <c r="B213" s="217"/>
      <c r="C213" s="218"/>
      <c r="D213" s="204" t="s">
        <v>138</v>
      </c>
      <c r="E213" s="219" t="s">
        <v>22</v>
      </c>
      <c r="F213" s="220" t="s">
        <v>327</v>
      </c>
      <c r="G213" s="218"/>
      <c r="H213" s="221">
        <v>44.4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138</v>
      </c>
      <c r="AU213" s="227" t="s">
        <v>86</v>
      </c>
      <c r="AV213" s="12" t="s">
        <v>86</v>
      </c>
      <c r="AW213" s="12" t="s">
        <v>39</v>
      </c>
      <c r="AX213" s="12" t="s">
        <v>76</v>
      </c>
      <c r="AY213" s="227" t="s">
        <v>127</v>
      </c>
    </row>
    <row r="214" spans="2:65" s="12" customFormat="1" ht="12">
      <c r="B214" s="217"/>
      <c r="C214" s="218"/>
      <c r="D214" s="204" t="s">
        <v>138</v>
      </c>
      <c r="E214" s="219" t="s">
        <v>22</v>
      </c>
      <c r="F214" s="220" t="s">
        <v>328</v>
      </c>
      <c r="G214" s="218"/>
      <c r="H214" s="221">
        <v>8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138</v>
      </c>
      <c r="AU214" s="227" t="s">
        <v>86</v>
      </c>
      <c r="AV214" s="12" t="s">
        <v>86</v>
      </c>
      <c r="AW214" s="12" t="s">
        <v>39</v>
      </c>
      <c r="AX214" s="12" t="s">
        <v>76</v>
      </c>
      <c r="AY214" s="227" t="s">
        <v>127</v>
      </c>
    </row>
    <row r="215" spans="2:65" s="12" customFormat="1" ht="12">
      <c r="B215" s="217"/>
      <c r="C215" s="218"/>
      <c r="D215" s="204" t="s">
        <v>138</v>
      </c>
      <c r="E215" s="219" t="s">
        <v>22</v>
      </c>
      <c r="F215" s="220" t="s">
        <v>329</v>
      </c>
      <c r="G215" s="218"/>
      <c r="H215" s="221">
        <v>4.05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138</v>
      </c>
      <c r="AU215" s="227" t="s">
        <v>86</v>
      </c>
      <c r="AV215" s="12" t="s">
        <v>86</v>
      </c>
      <c r="AW215" s="12" t="s">
        <v>39</v>
      </c>
      <c r="AX215" s="12" t="s">
        <v>76</v>
      </c>
      <c r="AY215" s="227" t="s">
        <v>127</v>
      </c>
    </row>
    <row r="216" spans="2:65" s="14" customFormat="1" ht="12">
      <c r="B216" s="239"/>
      <c r="C216" s="240"/>
      <c r="D216" s="204" t="s">
        <v>138</v>
      </c>
      <c r="E216" s="241" t="s">
        <v>22</v>
      </c>
      <c r="F216" s="242" t="s">
        <v>171</v>
      </c>
      <c r="G216" s="240"/>
      <c r="H216" s="243">
        <v>56.45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138</v>
      </c>
      <c r="AU216" s="249" t="s">
        <v>86</v>
      </c>
      <c r="AV216" s="14" t="s">
        <v>134</v>
      </c>
      <c r="AW216" s="14" t="s">
        <v>39</v>
      </c>
      <c r="AX216" s="14" t="s">
        <v>24</v>
      </c>
      <c r="AY216" s="249" t="s">
        <v>127</v>
      </c>
    </row>
    <row r="217" spans="2:65" s="1" customFormat="1" ht="16.5" customHeight="1">
      <c r="B217" s="41"/>
      <c r="C217" s="192" t="s">
        <v>330</v>
      </c>
      <c r="D217" s="192" t="s">
        <v>129</v>
      </c>
      <c r="E217" s="193" t="s">
        <v>331</v>
      </c>
      <c r="F217" s="194" t="s">
        <v>332</v>
      </c>
      <c r="G217" s="195" t="s">
        <v>155</v>
      </c>
      <c r="H217" s="196">
        <v>5.3999999999999999E-2</v>
      </c>
      <c r="I217" s="197"/>
      <c r="J217" s="198">
        <f>ROUND(I217*H217,2)</f>
        <v>0</v>
      </c>
      <c r="K217" s="194" t="s">
        <v>133</v>
      </c>
      <c r="L217" s="61"/>
      <c r="M217" s="199" t="s">
        <v>22</v>
      </c>
      <c r="N217" s="200" t="s">
        <v>47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134</v>
      </c>
      <c r="AT217" s="24" t="s">
        <v>129</v>
      </c>
      <c r="AU217" s="24" t="s">
        <v>86</v>
      </c>
      <c r="AY217" s="24" t="s">
        <v>127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134</v>
      </c>
      <c r="BM217" s="24" t="s">
        <v>333</v>
      </c>
    </row>
    <row r="218" spans="2:65" s="1" customFormat="1" ht="24">
      <c r="B218" s="41"/>
      <c r="C218" s="63"/>
      <c r="D218" s="204" t="s">
        <v>136</v>
      </c>
      <c r="E218" s="63"/>
      <c r="F218" s="205" t="s">
        <v>334</v>
      </c>
      <c r="G218" s="63"/>
      <c r="H218" s="63"/>
      <c r="I218" s="163"/>
      <c r="J218" s="63"/>
      <c r="K218" s="63"/>
      <c r="L218" s="61"/>
      <c r="M218" s="206"/>
      <c r="N218" s="42"/>
      <c r="O218" s="42"/>
      <c r="P218" s="42"/>
      <c r="Q218" s="42"/>
      <c r="R218" s="42"/>
      <c r="S218" s="42"/>
      <c r="T218" s="78"/>
      <c r="AT218" s="24" t="s">
        <v>136</v>
      </c>
      <c r="AU218" s="24" t="s">
        <v>86</v>
      </c>
    </row>
    <row r="219" spans="2:65" s="12" customFormat="1" ht="12">
      <c r="B219" s="217"/>
      <c r="C219" s="218"/>
      <c r="D219" s="204" t="s">
        <v>138</v>
      </c>
      <c r="E219" s="219" t="s">
        <v>22</v>
      </c>
      <c r="F219" s="220" t="s">
        <v>335</v>
      </c>
      <c r="G219" s="218"/>
      <c r="H219" s="221">
        <v>5.3999999999999999E-2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138</v>
      </c>
      <c r="AU219" s="227" t="s">
        <v>86</v>
      </c>
      <c r="AV219" s="12" t="s">
        <v>86</v>
      </c>
      <c r="AW219" s="12" t="s">
        <v>39</v>
      </c>
      <c r="AX219" s="12" t="s">
        <v>24</v>
      </c>
      <c r="AY219" s="227" t="s">
        <v>127</v>
      </c>
    </row>
    <row r="220" spans="2:65" s="1" customFormat="1" ht="16.5" customHeight="1">
      <c r="B220" s="41"/>
      <c r="C220" s="192" t="s">
        <v>336</v>
      </c>
      <c r="D220" s="192" t="s">
        <v>129</v>
      </c>
      <c r="E220" s="193" t="s">
        <v>337</v>
      </c>
      <c r="F220" s="194" t="s">
        <v>338</v>
      </c>
      <c r="G220" s="195" t="s">
        <v>207</v>
      </c>
      <c r="H220" s="196">
        <v>0.72</v>
      </c>
      <c r="I220" s="197"/>
      <c r="J220" s="198">
        <f>ROUND(I220*H220,2)</f>
        <v>0</v>
      </c>
      <c r="K220" s="194" t="s">
        <v>133</v>
      </c>
      <c r="L220" s="61"/>
      <c r="M220" s="199" t="s">
        <v>22</v>
      </c>
      <c r="N220" s="200" t="s">
        <v>47</v>
      </c>
      <c r="O220" s="42"/>
      <c r="P220" s="201">
        <f>O220*H220</f>
        <v>0</v>
      </c>
      <c r="Q220" s="201">
        <v>6.3200000000000001E-3</v>
      </c>
      <c r="R220" s="201">
        <f>Q220*H220</f>
        <v>4.5503999999999996E-3</v>
      </c>
      <c r="S220" s="201">
        <v>0</v>
      </c>
      <c r="T220" s="202">
        <f>S220*H220</f>
        <v>0</v>
      </c>
      <c r="AR220" s="24" t="s">
        <v>134</v>
      </c>
      <c r="AT220" s="24" t="s">
        <v>129</v>
      </c>
      <c r="AU220" s="24" t="s">
        <v>86</v>
      </c>
      <c r="AY220" s="24" t="s">
        <v>127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134</v>
      </c>
      <c r="BM220" s="24" t="s">
        <v>339</v>
      </c>
    </row>
    <row r="221" spans="2:65" s="1" customFormat="1" ht="24">
      <c r="B221" s="41"/>
      <c r="C221" s="63"/>
      <c r="D221" s="204" t="s">
        <v>136</v>
      </c>
      <c r="E221" s="63"/>
      <c r="F221" s="205" t="s">
        <v>340</v>
      </c>
      <c r="G221" s="63"/>
      <c r="H221" s="63"/>
      <c r="I221" s="163"/>
      <c r="J221" s="63"/>
      <c r="K221" s="63"/>
      <c r="L221" s="61"/>
      <c r="M221" s="206"/>
      <c r="N221" s="42"/>
      <c r="O221" s="42"/>
      <c r="P221" s="42"/>
      <c r="Q221" s="42"/>
      <c r="R221" s="42"/>
      <c r="S221" s="42"/>
      <c r="T221" s="78"/>
      <c r="AT221" s="24" t="s">
        <v>136</v>
      </c>
      <c r="AU221" s="24" t="s">
        <v>86</v>
      </c>
    </row>
    <row r="222" spans="2:65" s="12" customFormat="1" ht="12">
      <c r="B222" s="217"/>
      <c r="C222" s="218"/>
      <c r="D222" s="204" t="s">
        <v>138</v>
      </c>
      <c r="E222" s="219" t="s">
        <v>22</v>
      </c>
      <c r="F222" s="220" t="s">
        <v>341</v>
      </c>
      <c r="G222" s="218"/>
      <c r="H222" s="221">
        <v>0.72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138</v>
      </c>
      <c r="AU222" s="227" t="s">
        <v>86</v>
      </c>
      <c r="AV222" s="12" t="s">
        <v>86</v>
      </c>
      <c r="AW222" s="12" t="s">
        <v>39</v>
      </c>
      <c r="AX222" s="12" t="s">
        <v>24</v>
      </c>
      <c r="AY222" s="227" t="s">
        <v>127</v>
      </c>
    </row>
    <row r="223" spans="2:65" s="10" customFormat="1" ht="29.85" customHeight="1">
      <c r="B223" s="176"/>
      <c r="C223" s="177"/>
      <c r="D223" s="178" t="s">
        <v>75</v>
      </c>
      <c r="E223" s="190" t="s">
        <v>159</v>
      </c>
      <c r="F223" s="190" t="s">
        <v>342</v>
      </c>
      <c r="G223" s="177"/>
      <c r="H223" s="177"/>
      <c r="I223" s="180"/>
      <c r="J223" s="191">
        <f>BK223</f>
        <v>0</v>
      </c>
      <c r="K223" s="177"/>
      <c r="L223" s="182"/>
      <c r="M223" s="183"/>
      <c r="N223" s="184"/>
      <c r="O223" s="184"/>
      <c r="P223" s="185">
        <f>SUM(P224:P325)</f>
        <v>0</v>
      </c>
      <c r="Q223" s="184"/>
      <c r="R223" s="185">
        <f>SUM(R224:R325)</f>
        <v>3.5200000000000002E-2</v>
      </c>
      <c r="S223" s="184"/>
      <c r="T223" s="186">
        <f>SUM(T224:T325)</f>
        <v>1.9759</v>
      </c>
      <c r="AR223" s="187" t="s">
        <v>24</v>
      </c>
      <c r="AT223" s="188" t="s">
        <v>75</v>
      </c>
      <c r="AU223" s="188" t="s">
        <v>24</v>
      </c>
      <c r="AY223" s="187" t="s">
        <v>127</v>
      </c>
      <c r="BK223" s="189">
        <f>SUM(BK224:BK325)</f>
        <v>0</v>
      </c>
    </row>
    <row r="224" spans="2:65" s="1" customFormat="1" ht="25.5" customHeight="1">
      <c r="B224" s="41"/>
      <c r="C224" s="192" t="s">
        <v>343</v>
      </c>
      <c r="D224" s="192" t="s">
        <v>129</v>
      </c>
      <c r="E224" s="193" t="s">
        <v>344</v>
      </c>
      <c r="F224" s="194" t="s">
        <v>345</v>
      </c>
      <c r="G224" s="195" t="s">
        <v>207</v>
      </c>
      <c r="H224" s="196">
        <v>1</v>
      </c>
      <c r="I224" s="197"/>
      <c r="J224" s="198">
        <f>ROUND(I224*H224,2)</f>
        <v>0</v>
      </c>
      <c r="K224" s="194" t="s">
        <v>133</v>
      </c>
      <c r="L224" s="61"/>
      <c r="M224" s="199" t="s">
        <v>22</v>
      </c>
      <c r="N224" s="200" t="s">
        <v>47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0.28999999999999998</v>
      </c>
      <c r="T224" s="202">
        <f>S224*H224</f>
        <v>0.28999999999999998</v>
      </c>
      <c r="AR224" s="24" t="s">
        <v>134</v>
      </c>
      <c r="AT224" s="24" t="s">
        <v>129</v>
      </c>
      <c r="AU224" s="24" t="s">
        <v>86</v>
      </c>
      <c r="AY224" s="24" t="s">
        <v>127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134</v>
      </c>
      <c r="BM224" s="24" t="s">
        <v>346</v>
      </c>
    </row>
    <row r="225" spans="2:65" s="1" customFormat="1" ht="36">
      <c r="B225" s="41"/>
      <c r="C225" s="63"/>
      <c r="D225" s="204" t="s">
        <v>136</v>
      </c>
      <c r="E225" s="63"/>
      <c r="F225" s="205" t="s">
        <v>347</v>
      </c>
      <c r="G225" s="63"/>
      <c r="H225" s="63"/>
      <c r="I225" s="163"/>
      <c r="J225" s="63"/>
      <c r="K225" s="63"/>
      <c r="L225" s="61"/>
      <c r="M225" s="206"/>
      <c r="N225" s="42"/>
      <c r="O225" s="42"/>
      <c r="P225" s="42"/>
      <c r="Q225" s="42"/>
      <c r="R225" s="42"/>
      <c r="S225" s="42"/>
      <c r="T225" s="78"/>
      <c r="AT225" s="24" t="s">
        <v>136</v>
      </c>
      <c r="AU225" s="24" t="s">
        <v>86</v>
      </c>
    </row>
    <row r="226" spans="2:65" s="11" customFormat="1" ht="12">
      <c r="B226" s="207"/>
      <c r="C226" s="208"/>
      <c r="D226" s="204" t="s">
        <v>138</v>
      </c>
      <c r="E226" s="209" t="s">
        <v>22</v>
      </c>
      <c r="F226" s="210" t="s">
        <v>348</v>
      </c>
      <c r="G226" s="208"/>
      <c r="H226" s="209" t="s">
        <v>22</v>
      </c>
      <c r="I226" s="211"/>
      <c r="J226" s="208"/>
      <c r="K226" s="208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138</v>
      </c>
      <c r="AU226" s="216" t="s">
        <v>86</v>
      </c>
      <c r="AV226" s="11" t="s">
        <v>24</v>
      </c>
      <c r="AW226" s="11" t="s">
        <v>39</v>
      </c>
      <c r="AX226" s="11" t="s">
        <v>76</v>
      </c>
      <c r="AY226" s="216" t="s">
        <v>127</v>
      </c>
    </row>
    <row r="227" spans="2:65" s="12" customFormat="1" ht="12">
      <c r="B227" s="217"/>
      <c r="C227" s="218"/>
      <c r="D227" s="204" t="s">
        <v>138</v>
      </c>
      <c r="E227" s="219" t="s">
        <v>22</v>
      </c>
      <c r="F227" s="220" t="s">
        <v>349</v>
      </c>
      <c r="G227" s="218"/>
      <c r="H227" s="221">
        <v>1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138</v>
      </c>
      <c r="AU227" s="227" t="s">
        <v>86</v>
      </c>
      <c r="AV227" s="12" t="s">
        <v>86</v>
      </c>
      <c r="AW227" s="12" t="s">
        <v>39</v>
      </c>
      <c r="AX227" s="12" t="s">
        <v>24</v>
      </c>
      <c r="AY227" s="227" t="s">
        <v>127</v>
      </c>
    </row>
    <row r="228" spans="2:65" s="1" customFormat="1" ht="25.5" customHeight="1">
      <c r="B228" s="41"/>
      <c r="C228" s="192" t="s">
        <v>350</v>
      </c>
      <c r="D228" s="192" t="s">
        <v>129</v>
      </c>
      <c r="E228" s="193" t="s">
        <v>344</v>
      </c>
      <c r="F228" s="194" t="s">
        <v>345</v>
      </c>
      <c r="G228" s="195" t="s">
        <v>207</v>
      </c>
      <c r="H228" s="196">
        <v>1.44</v>
      </c>
      <c r="I228" s="197"/>
      <c r="J228" s="198">
        <f>ROUND(I228*H228,2)</f>
        <v>0</v>
      </c>
      <c r="K228" s="194" t="s">
        <v>133</v>
      </c>
      <c r="L228" s="61"/>
      <c r="M228" s="199" t="s">
        <v>22</v>
      </c>
      <c r="N228" s="200" t="s">
        <v>47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0.28999999999999998</v>
      </c>
      <c r="T228" s="202">
        <f>S228*H228</f>
        <v>0.41759999999999997</v>
      </c>
      <c r="AR228" s="24" t="s">
        <v>134</v>
      </c>
      <c r="AT228" s="24" t="s">
        <v>129</v>
      </c>
      <c r="AU228" s="24" t="s">
        <v>86</v>
      </c>
      <c r="AY228" s="24" t="s">
        <v>127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134</v>
      </c>
      <c r="BM228" s="24" t="s">
        <v>351</v>
      </c>
    </row>
    <row r="229" spans="2:65" s="1" customFormat="1" ht="36">
      <c r="B229" s="41"/>
      <c r="C229" s="63"/>
      <c r="D229" s="204" t="s">
        <v>136</v>
      </c>
      <c r="E229" s="63"/>
      <c r="F229" s="205" t="s">
        <v>347</v>
      </c>
      <c r="G229" s="63"/>
      <c r="H229" s="63"/>
      <c r="I229" s="163"/>
      <c r="J229" s="63"/>
      <c r="K229" s="63"/>
      <c r="L229" s="61"/>
      <c r="M229" s="206"/>
      <c r="N229" s="42"/>
      <c r="O229" s="42"/>
      <c r="P229" s="42"/>
      <c r="Q229" s="42"/>
      <c r="R229" s="42"/>
      <c r="S229" s="42"/>
      <c r="T229" s="78"/>
      <c r="AT229" s="24" t="s">
        <v>136</v>
      </c>
      <c r="AU229" s="24" t="s">
        <v>86</v>
      </c>
    </row>
    <row r="230" spans="2:65" s="11" customFormat="1" ht="12">
      <c r="B230" s="207"/>
      <c r="C230" s="208"/>
      <c r="D230" s="204" t="s">
        <v>138</v>
      </c>
      <c r="E230" s="209" t="s">
        <v>22</v>
      </c>
      <c r="F230" s="210" t="s">
        <v>348</v>
      </c>
      <c r="G230" s="208"/>
      <c r="H230" s="209" t="s">
        <v>22</v>
      </c>
      <c r="I230" s="211"/>
      <c r="J230" s="208"/>
      <c r="K230" s="208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138</v>
      </c>
      <c r="AU230" s="216" t="s">
        <v>86</v>
      </c>
      <c r="AV230" s="11" t="s">
        <v>24</v>
      </c>
      <c r="AW230" s="11" t="s">
        <v>39</v>
      </c>
      <c r="AX230" s="11" t="s">
        <v>76</v>
      </c>
      <c r="AY230" s="216" t="s">
        <v>127</v>
      </c>
    </row>
    <row r="231" spans="2:65" s="12" customFormat="1" ht="12">
      <c r="B231" s="217"/>
      <c r="C231" s="218"/>
      <c r="D231" s="204" t="s">
        <v>138</v>
      </c>
      <c r="E231" s="219" t="s">
        <v>22</v>
      </c>
      <c r="F231" s="220" t="s">
        <v>352</v>
      </c>
      <c r="G231" s="218"/>
      <c r="H231" s="221">
        <v>1.44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138</v>
      </c>
      <c r="AU231" s="227" t="s">
        <v>86</v>
      </c>
      <c r="AV231" s="12" t="s">
        <v>86</v>
      </c>
      <c r="AW231" s="12" t="s">
        <v>39</v>
      </c>
      <c r="AX231" s="12" t="s">
        <v>24</v>
      </c>
      <c r="AY231" s="227" t="s">
        <v>127</v>
      </c>
    </row>
    <row r="232" spans="2:65" s="1" customFormat="1" ht="25.5" customHeight="1">
      <c r="B232" s="41"/>
      <c r="C232" s="192" t="s">
        <v>353</v>
      </c>
      <c r="D232" s="192" t="s">
        <v>129</v>
      </c>
      <c r="E232" s="193" t="s">
        <v>354</v>
      </c>
      <c r="F232" s="194" t="s">
        <v>355</v>
      </c>
      <c r="G232" s="195" t="s">
        <v>207</v>
      </c>
      <c r="H232" s="196">
        <v>2.25</v>
      </c>
      <c r="I232" s="197"/>
      <c r="J232" s="198">
        <f>ROUND(I232*H232,2)</f>
        <v>0</v>
      </c>
      <c r="K232" s="194" t="s">
        <v>133</v>
      </c>
      <c r="L232" s="61"/>
      <c r="M232" s="199" t="s">
        <v>22</v>
      </c>
      <c r="N232" s="200" t="s">
        <v>47</v>
      </c>
      <c r="O232" s="42"/>
      <c r="P232" s="201">
        <f>O232*H232</f>
        <v>0</v>
      </c>
      <c r="Q232" s="201">
        <v>0</v>
      </c>
      <c r="R232" s="201">
        <f>Q232*H232</f>
        <v>0</v>
      </c>
      <c r="S232" s="201">
        <v>9.8000000000000004E-2</v>
      </c>
      <c r="T232" s="202">
        <f>S232*H232</f>
        <v>0.2205</v>
      </c>
      <c r="AR232" s="24" t="s">
        <v>134</v>
      </c>
      <c r="AT232" s="24" t="s">
        <v>129</v>
      </c>
      <c r="AU232" s="24" t="s">
        <v>86</v>
      </c>
      <c r="AY232" s="24" t="s">
        <v>127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134</v>
      </c>
      <c r="BM232" s="24" t="s">
        <v>356</v>
      </c>
    </row>
    <row r="233" spans="2:65" s="1" customFormat="1" ht="36">
      <c r="B233" s="41"/>
      <c r="C233" s="63"/>
      <c r="D233" s="204" t="s">
        <v>136</v>
      </c>
      <c r="E233" s="63"/>
      <c r="F233" s="205" t="s">
        <v>357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4" t="s">
        <v>136</v>
      </c>
      <c r="AU233" s="24" t="s">
        <v>86</v>
      </c>
    </row>
    <row r="234" spans="2:65" s="11" customFormat="1" ht="12">
      <c r="B234" s="207"/>
      <c r="C234" s="208"/>
      <c r="D234" s="204" t="s">
        <v>138</v>
      </c>
      <c r="E234" s="209" t="s">
        <v>22</v>
      </c>
      <c r="F234" s="210" t="s">
        <v>348</v>
      </c>
      <c r="G234" s="208"/>
      <c r="H234" s="209" t="s">
        <v>22</v>
      </c>
      <c r="I234" s="211"/>
      <c r="J234" s="208"/>
      <c r="K234" s="208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138</v>
      </c>
      <c r="AU234" s="216" t="s">
        <v>86</v>
      </c>
      <c r="AV234" s="11" t="s">
        <v>24</v>
      </c>
      <c r="AW234" s="11" t="s">
        <v>39</v>
      </c>
      <c r="AX234" s="11" t="s">
        <v>76</v>
      </c>
      <c r="AY234" s="216" t="s">
        <v>127</v>
      </c>
    </row>
    <row r="235" spans="2:65" s="12" customFormat="1" ht="12">
      <c r="B235" s="217"/>
      <c r="C235" s="218"/>
      <c r="D235" s="204" t="s">
        <v>138</v>
      </c>
      <c r="E235" s="219" t="s">
        <v>22</v>
      </c>
      <c r="F235" s="220" t="s">
        <v>358</v>
      </c>
      <c r="G235" s="218"/>
      <c r="H235" s="221">
        <v>2.25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138</v>
      </c>
      <c r="AU235" s="227" t="s">
        <v>86</v>
      </c>
      <c r="AV235" s="12" t="s">
        <v>86</v>
      </c>
      <c r="AW235" s="12" t="s">
        <v>39</v>
      </c>
      <c r="AX235" s="12" t="s">
        <v>24</v>
      </c>
      <c r="AY235" s="227" t="s">
        <v>127</v>
      </c>
    </row>
    <row r="236" spans="2:65" s="1" customFormat="1" ht="25.5" customHeight="1">
      <c r="B236" s="41"/>
      <c r="C236" s="192" t="s">
        <v>359</v>
      </c>
      <c r="D236" s="192" t="s">
        <v>129</v>
      </c>
      <c r="E236" s="193" t="s">
        <v>360</v>
      </c>
      <c r="F236" s="194" t="s">
        <v>361</v>
      </c>
      <c r="G236" s="195" t="s">
        <v>207</v>
      </c>
      <c r="H236" s="196">
        <v>2.89</v>
      </c>
      <c r="I236" s="197"/>
      <c r="J236" s="198">
        <f>ROUND(I236*H236,2)</f>
        <v>0</v>
      </c>
      <c r="K236" s="194" t="s">
        <v>133</v>
      </c>
      <c r="L236" s="61"/>
      <c r="M236" s="199" t="s">
        <v>22</v>
      </c>
      <c r="N236" s="200" t="s">
        <v>47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0.22</v>
      </c>
      <c r="T236" s="202">
        <f>S236*H236</f>
        <v>0.63580000000000003</v>
      </c>
      <c r="AR236" s="24" t="s">
        <v>134</v>
      </c>
      <c r="AT236" s="24" t="s">
        <v>129</v>
      </c>
      <c r="AU236" s="24" t="s">
        <v>86</v>
      </c>
      <c r="AY236" s="24" t="s">
        <v>127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134</v>
      </c>
      <c r="BM236" s="24" t="s">
        <v>362</v>
      </c>
    </row>
    <row r="237" spans="2:65" s="1" customFormat="1" ht="36">
      <c r="B237" s="41"/>
      <c r="C237" s="63"/>
      <c r="D237" s="204" t="s">
        <v>136</v>
      </c>
      <c r="E237" s="63"/>
      <c r="F237" s="205" t="s">
        <v>363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4" t="s">
        <v>136</v>
      </c>
      <c r="AU237" s="24" t="s">
        <v>86</v>
      </c>
    </row>
    <row r="238" spans="2:65" s="11" customFormat="1" ht="12">
      <c r="B238" s="207"/>
      <c r="C238" s="208"/>
      <c r="D238" s="204" t="s">
        <v>138</v>
      </c>
      <c r="E238" s="209" t="s">
        <v>22</v>
      </c>
      <c r="F238" s="210" t="s">
        <v>348</v>
      </c>
      <c r="G238" s="208"/>
      <c r="H238" s="209" t="s">
        <v>22</v>
      </c>
      <c r="I238" s="211"/>
      <c r="J238" s="208"/>
      <c r="K238" s="208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138</v>
      </c>
      <c r="AU238" s="216" t="s">
        <v>86</v>
      </c>
      <c r="AV238" s="11" t="s">
        <v>24</v>
      </c>
      <c r="AW238" s="11" t="s">
        <v>39</v>
      </c>
      <c r="AX238" s="11" t="s">
        <v>76</v>
      </c>
      <c r="AY238" s="216" t="s">
        <v>127</v>
      </c>
    </row>
    <row r="239" spans="2:65" s="12" customFormat="1" ht="12">
      <c r="B239" s="217"/>
      <c r="C239" s="218"/>
      <c r="D239" s="204" t="s">
        <v>138</v>
      </c>
      <c r="E239" s="219" t="s">
        <v>22</v>
      </c>
      <c r="F239" s="220" t="s">
        <v>364</v>
      </c>
      <c r="G239" s="218"/>
      <c r="H239" s="221">
        <v>2.89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138</v>
      </c>
      <c r="AU239" s="227" t="s">
        <v>86</v>
      </c>
      <c r="AV239" s="12" t="s">
        <v>86</v>
      </c>
      <c r="AW239" s="12" t="s">
        <v>39</v>
      </c>
      <c r="AX239" s="12" t="s">
        <v>24</v>
      </c>
      <c r="AY239" s="227" t="s">
        <v>127</v>
      </c>
    </row>
    <row r="240" spans="2:65" s="1" customFormat="1" ht="16.5" customHeight="1">
      <c r="B240" s="41"/>
      <c r="C240" s="192" t="s">
        <v>365</v>
      </c>
      <c r="D240" s="192" t="s">
        <v>129</v>
      </c>
      <c r="E240" s="193" t="s">
        <v>366</v>
      </c>
      <c r="F240" s="194" t="s">
        <v>367</v>
      </c>
      <c r="G240" s="195" t="s">
        <v>150</v>
      </c>
      <c r="H240" s="196">
        <v>6.8</v>
      </c>
      <c r="I240" s="197"/>
      <c r="J240" s="198">
        <f>ROUND(I240*H240,2)</f>
        <v>0</v>
      </c>
      <c r="K240" s="194" t="s">
        <v>133</v>
      </c>
      <c r="L240" s="61"/>
      <c r="M240" s="199" t="s">
        <v>22</v>
      </c>
      <c r="N240" s="200" t="s">
        <v>47</v>
      </c>
      <c r="O240" s="42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134</v>
      </c>
      <c r="AT240" s="24" t="s">
        <v>129</v>
      </c>
      <c r="AU240" s="24" t="s">
        <v>86</v>
      </c>
      <c r="AY240" s="24" t="s">
        <v>127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134</v>
      </c>
      <c r="BM240" s="24" t="s">
        <v>368</v>
      </c>
    </row>
    <row r="241" spans="2:65" s="1" customFormat="1" ht="12">
      <c r="B241" s="41"/>
      <c r="C241" s="63"/>
      <c r="D241" s="204" t="s">
        <v>136</v>
      </c>
      <c r="E241" s="63"/>
      <c r="F241" s="205" t="s">
        <v>369</v>
      </c>
      <c r="G241" s="63"/>
      <c r="H241" s="63"/>
      <c r="I241" s="163"/>
      <c r="J241" s="63"/>
      <c r="K241" s="63"/>
      <c r="L241" s="61"/>
      <c r="M241" s="206"/>
      <c r="N241" s="42"/>
      <c r="O241" s="42"/>
      <c r="P241" s="42"/>
      <c r="Q241" s="42"/>
      <c r="R241" s="42"/>
      <c r="S241" s="42"/>
      <c r="T241" s="78"/>
      <c r="AT241" s="24" t="s">
        <v>136</v>
      </c>
      <c r="AU241" s="24" t="s">
        <v>86</v>
      </c>
    </row>
    <row r="242" spans="2:65" s="11" customFormat="1" ht="12">
      <c r="B242" s="207"/>
      <c r="C242" s="208"/>
      <c r="D242" s="204" t="s">
        <v>138</v>
      </c>
      <c r="E242" s="209" t="s">
        <v>22</v>
      </c>
      <c r="F242" s="210" t="s">
        <v>348</v>
      </c>
      <c r="G242" s="208"/>
      <c r="H242" s="209" t="s">
        <v>22</v>
      </c>
      <c r="I242" s="211"/>
      <c r="J242" s="208"/>
      <c r="K242" s="208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138</v>
      </c>
      <c r="AU242" s="216" t="s">
        <v>86</v>
      </c>
      <c r="AV242" s="11" t="s">
        <v>24</v>
      </c>
      <c r="AW242" s="11" t="s">
        <v>39</v>
      </c>
      <c r="AX242" s="11" t="s">
        <v>76</v>
      </c>
      <c r="AY242" s="216" t="s">
        <v>127</v>
      </c>
    </row>
    <row r="243" spans="2:65" s="12" customFormat="1" ht="12">
      <c r="B243" s="217"/>
      <c r="C243" s="218"/>
      <c r="D243" s="204" t="s">
        <v>138</v>
      </c>
      <c r="E243" s="219" t="s">
        <v>22</v>
      </c>
      <c r="F243" s="220" t="s">
        <v>370</v>
      </c>
      <c r="G243" s="218"/>
      <c r="H243" s="221">
        <v>6.8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138</v>
      </c>
      <c r="AU243" s="227" t="s">
        <v>86</v>
      </c>
      <c r="AV243" s="12" t="s">
        <v>86</v>
      </c>
      <c r="AW243" s="12" t="s">
        <v>39</v>
      </c>
      <c r="AX243" s="12" t="s">
        <v>24</v>
      </c>
      <c r="AY243" s="227" t="s">
        <v>127</v>
      </c>
    </row>
    <row r="244" spans="2:65" s="1" customFormat="1" ht="25.5" customHeight="1">
      <c r="B244" s="41"/>
      <c r="C244" s="192" t="s">
        <v>371</v>
      </c>
      <c r="D244" s="192" t="s">
        <v>129</v>
      </c>
      <c r="E244" s="193" t="s">
        <v>372</v>
      </c>
      <c r="F244" s="194" t="s">
        <v>373</v>
      </c>
      <c r="G244" s="195" t="s">
        <v>207</v>
      </c>
      <c r="H244" s="196">
        <v>4</v>
      </c>
      <c r="I244" s="197"/>
      <c r="J244" s="198">
        <f>ROUND(I244*H244,2)</f>
        <v>0</v>
      </c>
      <c r="K244" s="194" t="s">
        <v>133</v>
      </c>
      <c r="L244" s="61"/>
      <c r="M244" s="199" t="s">
        <v>22</v>
      </c>
      <c r="N244" s="200" t="s">
        <v>47</v>
      </c>
      <c r="O244" s="42"/>
      <c r="P244" s="201">
        <f>O244*H244</f>
        <v>0</v>
      </c>
      <c r="Q244" s="201">
        <v>4.0000000000000003E-5</v>
      </c>
      <c r="R244" s="201">
        <f>Q244*H244</f>
        <v>1.6000000000000001E-4</v>
      </c>
      <c r="S244" s="201">
        <v>0.10299999999999999</v>
      </c>
      <c r="T244" s="202">
        <f>S244*H244</f>
        <v>0.41199999999999998</v>
      </c>
      <c r="AR244" s="24" t="s">
        <v>134</v>
      </c>
      <c r="AT244" s="24" t="s">
        <v>129</v>
      </c>
      <c r="AU244" s="24" t="s">
        <v>86</v>
      </c>
      <c r="AY244" s="24" t="s">
        <v>127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134</v>
      </c>
      <c r="BM244" s="24" t="s">
        <v>374</v>
      </c>
    </row>
    <row r="245" spans="2:65" s="1" customFormat="1" ht="24">
      <c r="B245" s="41"/>
      <c r="C245" s="63"/>
      <c r="D245" s="204" t="s">
        <v>136</v>
      </c>
      <c r="E245" s="63"/>
      <c r="F245" s="205" t="s">
        <v>375</v>
      </c>
      <c r="G245" s="63"/>
      <c r="H245" s="63"/>
      <c r="I245" s="163"/>
      <c r="J245" s="63"/>
      <c r="K245" s="63"/>
      <c r="L245" s="61"/>
      <c r="M245" s="206"/>
      <c r="N245" s="42"/>
      <c r="O245" s="42"/>
      <c r="P245" s="42"/>
      <c r="Q245" s="42"/>
      <c r="R245" s="42"/>
      <c r="S245" s="42"/>
      <c r="T245" s="78"/>
      <c r="AT245" s="24" t="s">
        <v>136</v>
      </c>
      <c r="AU245" s="24" t="s">
        <v>86</v>
      </c>
    </row>
    <row r="246" spans="2:65" s="11" customFormat="1" ht="12">
      <c r="B246" s="207"/>
      <c r="C246" s="208"/>
      <c r="D246" s="204" t="s">
        <v>138</v>
      </c>
      <c r="E246" s="209" t="s">
        <v>22</v>
      </c>
      <c r="F246" s="210" t="s">
        <v>348</v>
      </c>
      <c r="G246" s="208"/>
      <c r="H246" s="209" t="s">
        <v>22</v>
      </c>
      <c r="I246" s="211"/>
      <c r="J246" s="208"/>
      <c r="K246" s="208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138</v>
      </c>
      <c r="AU246" s="216" t="s">
        <v>86</v>
      </c>
      <c r="AV246" s="11" t="s">
        <v>24</v>
      </c>
      <c r="AW246" s="11" t="s">
        <v>39</v>
      </c>
      <c r="AX246" s="11" t="s">
        <v>76</v>
      </c>
      <c r="AY246" s="216" t="s">
        <v>127</v>
      </c>
    </row>
    <row r="247" spans="2:65" s="12" customFormat="1" ht="12">
      <c r="B247" s="217"/>
      <c r="C247" s="218"/>
      <c r="D247" s="204" t="s">
        <v>138</v>
      </c>
      <c r="E247" s="219" t="s">
        <v>22</v>
      </c>
      <c r="F247" s="220" t="s">
        <v>376</v>
      </c>
      <c r="G247" s="218"/>
      <c r="H247" s="221">
        <v>4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138</v>
      </c>
      <c r="AU247" s="227" t="s">
        <v>86</v>
      </c>
      <c r="AV247" s="12" t="s">
        <v>86</v>
      </c>
      <c r="AW247" s="12" t="s">
        <v>39</v>
      </c>
      <c r="AX247" s="12" t="s">
        <v>24</v>
      </c>
      <c r="AY247" s="227" t="s">
        <v>127</v>
      </c>
    </row>
    <row r="248" spans="2:65" s="1" customFormat="1" ht="16.5" customHeight="1">
      <c r="B248" s="41"/>
      <c r="C248" s="192" t="s">
        <v>377</v>
      </c>
      <c r="D248" s="192" t="s">
        <v>129</v>
      </c>
      <c r="E248" s="193" t="s">
        <v>378</v>
      </c>
      <c r="F248" s="194" t="s">
        <v>379</v>
      </c>
      <c r="G248" s="195" t="s">
        <v>150</v>
      </c>
      <c r="H248" s="196">
        <v>8</v>
      </c>
      <c r="I248" s="197"/>
      <c r="J248" s="198">
        <f>ROUND(I248*H248,2)</f>
        <v>0</v>
      </c>
      <c r="K248" s="194" t="s">
        <v>133</v>
      </c>
      <c r="L248" s="61"/>
      <c r="M248" s="199" t="s">
        <v>22</v>
      </c>
      <c r="N248" s="200" t="s">
        <v>47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134</v>
      </c>
      <c r="AT248" s="24" t="s">
        <v>129</v>
      </c>
      <c r="AU248" s="24" t="s">
        <v>86</v>
      </c>
      <c r="AY248" s="24" t="s">
        <v>127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134</v>
      </c>
      <c r="BM248" s="24" t="s">
        <v>380</v>
      </c>
    </row>
    <row r="249" spans="2:65" s="1" customFormat="1" ht="12">
      <c r="B249" s="41"/>
      <c r="C249" s="63"/>
      <c r="D249" s="204" t="s">
        <v>136</v>
      </c>
      <c r="E249" s="63"/>
      <c r="F249" s="205" t="s">
        <v>381</v>
      </c>
      <c r="G249" s="63"/>
      <c r="H249" s="63"/>
      <c r="I249" s="163"/>
      <c r="J249" s="63"/>
      <c r="K249" s="63"/>
      <c r="L249" s="61"/>
      <c r="M249" s="206"/>
      <c r="N249" s="42"/>
      <c r="O249" s="42"/>
      <c r="P249" s="42"/>
      <c r="Q249" s="42"/>
      <c r="R249" s="42"/>
      <c r="S249" s="42"/>
      <c r="T249" s="78"/>
      <c r="AT249" s="24" t="s">
        <v>136</v>
      </c>
      <c r="AU249" s="24" t="s">
        <v>86</v>
      </c>
    </row>
    <row r="250" spans="2:65" s="11" customFormat="1" ht="12">
      <c r="B250" s="207"/>
      <c r="C250" s="208"/>
      <c r="D250" s="204" t="s">
        <v>138</v>
      </c>
      <c r="E250" s="209" t="s">
        <v>22</v>
      </c>
      <c r="F250" s="210" t="s">
        <v>348</v>
      </c>
      <c r="G250" s="208"/>
      <c r="H250" s="209" t="s">
        <v>22</v>
      </c>
      <c r="I250" s="211"/>
      <c r="J250" s="208"/>
      <c r="K250" s="208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138</v>
      </c>
      <c r="AU250" s="216" t="s">
        <v>86</v>
      </c>
      <c r="AV250" s="11" t="s">
        <v>24</v>
      </c>
      <c r="AW250" s="11" t="s">
        <v>39</v>
      </c>
      <c r="AX250" s="11" t="s">
        <v>76</v>
      </c>
      <c r="AY250" s="216" t="s">
        <v>127</v>
      </c>
    </row>
    <row r="251" spans="2:65" s="12" customFormat="1" ht="12">
      <c r="B251" s="217"/>
      <c r="C251" s="218"/>
      <c r="D251" s="204" t="s">
        <v>138</v>
      </c>
      <c r="E251" s="219" t="s">
        <v>22</v>
      </c>
      <c r="F251" s="220" t="s">
        <v>382</v>
      </c>
      <c r="G251" s="218"/>
      <c r="H251" s="221">
        <v>8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138</v>
      </c>
      <c r="AU251" s="227" t="s">
        <v>86</v>
      </c>
      <c r="AV251" s="12" t="s">
        <v>86</v>
      </c>
      <c r="AW251" s="12" t="s">
        <v>39</v>
      </c>
      <c r="AX251" s="12" t="s">
        <v>24</v>
      </c>
      <c r="AY251" s="227" t="s">
        <v>127</v>
      </c>
    </row>
    <row r="252" spans="2:65" s="1" customFormat="1" ht="16.5" customHeight="1">
      <c r="B252" s="41"/>
      <c r="C252" s="192" t="s">
        <v>383</v>
      </c>
      <c r="D252" s="192" t="s">
        <v>129</v>
      </c>
      <c r="E252" s="193" t="s">
        <v>384</v>
      </c>
      <c r="F252" s="194" t="s">
        <v>385</v>
      </c>
      <c r="G252" s="195" t="s">
        <v>274</v>
      </c>
      <c r="H252" s="196">
        <v>1.9770000000000001</v>
      </c>
      <c r="I252" s="197"/>
      <c r="J252" s="198">
        <f>ROUND(I252*H252,2)</f>
        <v>0</v>
      </c>
      <c r="K252" s="194" t="s">
        <v>133</v>
      </c>
      <c r="L252" s="61"/>
      <c r="M252" s="199" t="s">
        <v>22</v>
      </c>
      <c r="N252" s="200" t="s">
        <v>47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134</v>
      </c>
      <c r="AT252" s="24" t="s">
        <v>129</v>
      </c>
      <c r="AU252" s="24" t="s">
        <v>86</v>
      </c>
      <c r="AY252" s="24" t="s">
        <v>127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134</v>
      </c>
      <c r="BM252" s="24" t="s">
        <v>386</v>
      </c>
    </row>
    <row r="253" spans="2:65" s="1" customFormat="1" ht="24">
      <c r="B253" s="41"/>
      <c r="C253" s="63"/>
      <c r="D253" s="204" t="s">
        <v>136</v>
      </c>
      <c r="E253" s="63"/>
      <c r="F253" s="205" t="s">
        <v>387</v>
      </c>
      <c r="G253" s="63"/>
      <c r="H253" s="63"/>
      <c r="I253" s="163"/>
      <c r="J253" s="63"/>
      <c r="K253" s="63"/>
      <c r="L253" s="61"/>
      <c r="M253" s="206"/>
      <c r="N253" s="42"/>
      <c r="O253" s="42"/>
      <c r="P253" s="42"/>
      <c r="Q253" s="42"/>
      <c r="R253" s="42"/>
      <c r="S253" s="42"/>
      <c r="T253" s="78"/>
      <c r="AT253" s="24" t="s">
        <v>136</v>
      </c>
      <c r="AU253" s="24" t="s">
        <v>86</v>
      </c>
    </row>
    <row r="254" spans="2:65" s="11" customFormat="1" ht="12">
      <c r="B254" s="207"/>
      <c r="C254" s="208"/>
      <c r="D254" s="204" t="s">
        <v>138</v>
      </c>
      <c r="E254" s="209" t="s">
        <v>22</v>
      </c>
      <c r="F254" s="210" t="s">
        <v>348</v>
      </c>
      <c r="G254" s="208"/>
      <c r="H254" s="209" t="s">
        <v>22</v>
      </c>
      <c r="I254" s="211"/>
      <c r="J254" s="208"/>
      <c r="K254" s="208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138</v>
      </c>
      <c r="AU254" s="216" t="s">
        <v>86</v>
      </c>
      <c r="AV254" s="11" t="s">
        <v>24</v>
      </c>
      <c r="AW254" s="11" t="s">
        <v>39</v>
      </c>
      <c r="AX254" s="11" t="s">
        <v>76</v>
      </c>
      <c r="AY254" s="216" t="s">
        <v>127</v>
      </c>
    </row>
    <row r="255" spans="2:65" s="12" customFormat="1" ht="12">
      <c r="B255" s="217"/>
      <c r="C255" s="218"/>
      <c r="D255" s="204" t="s">
        <v>138</v>
      </c>
      <c r="E255" s="219" t="s">
        <v>22</v>
      </c>
      <c r="F255" s="220" t="s">
        <v>388</v>
      </c>
      <c r="G255" s="218"/>
      <c r="H255" s="221">
        <v>0.70799999999999996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138</v>
      </c>
      <c r="AU255" s="227" t="s">
        <v>86</v>
      </c>
      <c r="AV255" s="12" t="s">
        <v>86</v>
      </c>
      <c r="AW255" s="12" t="s">
        <v>39</v>
      </c>
      <c r="AX255" s="12" t="s">
        <v>76</v>
      </c>
      <c r="AY255" s="227" t="s">
        <v>127</v>
      </c>
    </row>
    <row r="256" spans="2:65" s="12" customFormat="1" ht="12">
      <c r="B256" s="217"/>
      <c r="C256" s="218"/>
      <c r="D256" s="204" t="s">
        <v>138</v>
      </c>
      <c r="E256" s="219" t="s">
        <v>22</v>
      </c>
      <c r="F256" s="220" t="s">
        <v>389</v>
      </c>
      <c r="G256" s="218"/>
      <c r="H256" s="221">
        <v>0.221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138</v>
      </c>
      <c r="AU256" s="227" t="s">
        <v>86</v>
      </c>
      <c r="AV256" s="12" t="s">
        <v>86</v>
      </c>
      <c r="AW256" s="12" t="s">
        <v>39</v>
      </c>
      <c r="AX256" s="12" t="s">
        <v>76</v>
      </c>
      <c r="AY256" s="227" t="s">
        <v>127</v>
      </c>
    </row>
    <row r="257" spans="2:65" s="12" customFormat="1" ht="12">
      <c r="B257" s="217"/>
      <c r="C257" s="218"/>
      <c r="D257" s="204" t="s">
        <v>138</v>
      </c>
      <c r="E257" s="219" t="s">
        <v>22</v>
      </c>
      <c r="F257" s="220" t="s">
        <v>390</v>
      </c>
      <c r="G257" s="218"/>
      <c r="H257" s="221">
        <v>0.63600000000000001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138</v>
      </c>
      <c r="AU257" s="227" t="s">
        <v>86</v>
      </c>
      <c r="AV257" s="12" t="s">
        <v>86</v>
      </c>
      <c r="AW257" s="12" t="s">
        <v>39</v>
      </c>
      <c r="AX257" s="12" t="s">
        <v>76</v>
      </c>
      <c r="AY257" s="227" t="s">
        <v>127</v>
      </c>
    </row>
    <row r="258" spans="2:65" s="12" customFormat="1" ht="12">
      <c r="B258" s="217"/>
      <c r="C258" s="218"/>
      <c r="D258" s="204" t="s">
        <v>138</v>
      </c>
      <c r="E258" s="219" t="s">
        <v>22</v>
      </c>
      <c r="F258" s="220" t="s">
        <v>391</v>
      </c>
      <c r="G258" s="218"/>
      <c r="H258" s="221">
        <v>0.41199999999999998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138</v>
      </c>
      <c r="AU258" s="227" t="s">
        <v>86</v>
      </c>
      <c r="AV258" s="12" t="s">
        <v>86</v>
      </c>
      <c r="AW258" s="12" t="s">
        <v>39</v>
      </c>
      <c r="AX258" s="12" t="s">
        <v>76</v>
      </c>
      <c r="AY258" s="227" t="s">
        <v>127</v>
      </c>
    </row>
    <row r="259" spans="2:65" s="14" customFormat="1" ht="12">
      <c r="B259" s="239"/>
      <c r="C259" s="240"/>
      <c r="D259" s="204" t="s">
        <v>138</v>
      </c>
      <c r="E259" s="241" t="s">
        <v>22</v>
      </c>
      <c r="F259" s="242" t="s">
        <v>171</v>
      </c>
      <c r="G259" s="240"/>
      <c r="H259" s="243">
        <v>1.9770000000000001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138</v>
      </c>
      <c r="AU259" s="249" t="s">
        <v>86</v>
      </c>
      <c r="AV259" s="14" t="s">
        <v>134</v>
      </c>
      <c r="AW259" s="14" t="s">
        <v>39</v>
      </c>
      <c r="AX259" s="14" t="s">
        <v>24</v>
      </c>
      <c r="AY259" s="249" t="s">
        <v>127</v>
      </c>
    </row>
    <row r="260" spans="2:65" s="1" customFormat="1" ht="16.5" customHeight="1">
      <c r="B260" s="41"/>
      <c r="C260" s="192" t="s">
        <v>392</v>
      </c>
      <c r="D260" s="192" t="s">
        <v>129</v>
      </c>
      <c r="E260" s="193" t="s">
        <v>393</v>
      </c>
      <c r="F260" s="194" t="s">
        <v>394</v>
      </c>
      <c r="G260" s="195" t="s">
        <v>274</v>
      </c>
      <c r="H260" s="196">
        <v>21.747</v>
      </c>
      <c r="I260" s="197"/>
      <c r="J260" s="198">
        <f>ROUND(I260*H260,2)</f>
        <v>0</v>
      </c>
      <c r="K260" s="194" t="s">
        <v>133</v>
      </c>
      <c r="L260" s="61"/>
      <c r="M260" s="199" t="s">
        <v>22</v>
      </c>
      <c r="N260" s="200" t="s">
        <v>47</v>
      </c>
      <c r="O260" s="4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134</v>
      </c>
      <c r="AT260" s="24" t="s">
        <v>129</v>
      </c>
      <c r="AU260" s="24" t="s">
        <v>86</v>
      </c>
      <c r="AY260" s="24" t="s">
        <v>127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134</v>
      </c>
      <c r="BM260" s="24" t="s">
        <v>395</v>
      </c>
    </row>
    <row r="261" spans="2:65" s="1" customFormat="1" ht="24">
      <c r="B261" s="41"/>
      <c r="C261" s="63"/>
      <c r="D261" s="204" t="s">
        <v>136</v>
      </c>
      <c r="E261" s="63"/>
      <c r="F261" s="205" t="s">
        <v>396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4" t="s">
        <v>136</v>
      </c>
      <c r="AU261" s="24" t="s">
        <v>86</v>
      </c>
    </row>
    <row r="262" spans="2:65" s="12" customFormat="1" ht="12">
      <c r="B262" s="217"/>
      <c r="C262" s="218"/>
      <c r="D262" s="204" t="s">
        <v>138</v>
      </c>
      <c r="E262" s="219" t="s">
        <v>22</v>
      </c>
      <c r="F262" s="220" t="s">
        <v>397</v>
      </c>
      <c r="G262" s="218"/>
      <c r="H262" s="221">
        <v>21.747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138</v>
      </c>
      <c r="AU262" s="227" t="s">
        <v>86</v>
      </c>
      <c r="AV262" s="12" t="s">
        <v>86</v>
      </c>
      <c r="AW262" s="12" t="s">
        <v>39</v>
      </c>
      <c r="AX262" s="12" t="s">
        <v>24</v>
      </c>
      <c r="AY262" s="227" t="s">
        <v>127</v>
      </c>
    </row>
    <row r="263" spans="2:65" s="1" customFormat="1" ht="16.5" customHeight="1">
      <c r="B263" s="41"/>
      <c r="C263" s="192" t="s">
        <v>398</v>
      </c>
      <c r="D263" s="192" t="s">
        <v>129</v>
      </c>
      <c r="E263" s="193" t="s">
        <v>399</v>
      </c>
      <c r="F263" s="194" t="s">
        <v>400</v>
      </c>
      <c r="G263" s="195" t="s">
        <v>274</v>
      </c>
      <c r="H263" s="196">
        <v>0.70799999999999996</v>
      </c>
      <c r="I263" s="197"/>
      <c r="J263" s="198">
        <f>ROUND(I263*H263,2)</f>
        <v>0</v>
      </c>
      <c r="K263" s="194" t="s">
        <v>22</v>
      </c>
      <c r="L263" s="61"/>
      <c r="M263" s="199" t="s">
        <v>22</v>
      </c>
      <c r="N263" s="200" t="s">
        <v>47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134</v>
      </c>
      <c r="AT263" s="24" t="s">
        <v>129</v>
      </c>
      <c r="AU263" s="24" t="s">
        <v>86</v>
      </c>
      <c r="AY263" s="24" t="s">
        <v>127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134</v>
      </c>
      <c r="BM263" s="24" t="s">
        <v>401</v>
      </c>
    </row>
    <row r="264" spans="2:65" s="1" customFormat="1" ht="12">
      <c r="B264" s="41"/>
      <c r="C264" s="63"/>
      <c r="D264" s="204" t="s">
        <v>136</v>
      </c>
      <c r="E264" s="63"/>
      <c r="F264" s="205" t="s">
        <v>402</v>
      </c>
      <c r="G264" s="63"/>
      <c r="H264" s="63"/>
      <c r="I264" s="163"/>
      <c r="J264" s="63"/>
      <c r="K264" s="63"/>
      <c r="L264" s="61"/>
      <c r="M264" s="206"/>
      <c r="N264" s="42"/>
      <c r="O264" s="42"/>
      <c r="P264" s="42"/>
      <c r="Q264" s="42"/>
      <c r="R264" s="42"/>
      <c r="S264" s="42"/>
      <c r="T264" s="78"/>
      <c r="AT264" s="24" t="s">
        <v>136</v>
      </c>
      <c r="AU264" s="24" t="s">
        <v>86</v>
      </c>
    </row>
    <row r="265" spans="2:65" s="11" customFormat="1" ht="12">
      <c r="B265" s="207"/>
      <c r="C265" s="208"/>
      <c r="D265" s="204" t="s">
        <v>138</v>
      </c>
      <c r="E265" s="209" t="s">
        <v>22</v>
      </c>
      <c r="F265" s="210" t="s">
        <v>348</v>
      </c>
      <c r="G265" s="208"/>
      <c r="H265" s="209" t="s">
        <v>22</v>
      </c>
      <c r="I265" s="211"/>
      <c r="J265" s="208"/>
      <c r="K265" s="208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138</v>
      </c>
      <c r="AU265" s="216" t="s">
        <v>86</v>
      </c>
      <c r="AV265" s="11" t="s">
        <v>24</v>
      </c>
      <c r="AW265" s="11" t="s">
        <v>39</v>
      </c>
      <c r="AX265" s="11" t="s">
        <v>76</v>
      </c>
      <c r="AY265" s="216" t="s">
        <v>127</v>
      </c>
    </row>
    <row r="266" spans="2:65" s="12" customFormat="1" ht="12">
      <c r="B266" s="217"/>
      <c r="C266" s="218"/>
      <c r="D266" s="204" t="s">
        <v>138</v>
      </c>
      <c r="E266" s="219" t="s">
        <v>22</v>
      </c>
      <c r="F266" s="220" t="s">
        <v>388</v>
      </c>
      <c r="G266" s="218"/>
      <c r="H266" s="221">
        <v>0.70799999999999996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138</v>
      </c>
      <c r="AU266" s="227" t="s">
        <v>86</v>
      </c>
      <c r="AV266" s="12" t="s">
        <v>86</v>
      </c>
      <c r="AW266" s="12" t="s">
        <v>39</v>
      </c>
      <c r="AX266" s="12" t="s">
        <v>24</v>
      </c>
      <c r="AY266" s="227" t="s">
        <v>127</v>
      </c>
    </row>
    <row r="267" spans="2:65" s="1" customFormat="1" ht="16.5" customHeight="1">
      <c r="B267" s="41"/>
      <c r="C267" s="192" t="s">
        <v>403</v>
      </c>
      <c r="D267" s="192" t="s">
        <v>129</v>
      </c>
      <c r="E267" s="193" t="s">
        <v>404</v>
      </c>
      <c r="F267" s="194" t="s">
        <v>405</v>
      </c>
      <c r="G267" s="195" t="s">
        <v>274</v>
      </c>
      <c r="H267" s="196">
        <v>1.2689999999999999</v>
      </c>
      <c r="I267" s="197"/>
      <c r="J267" s="198">
        <f>ROUND(I267*H267,2)</f>
        <v>0</v>
      </c>
      <c r="K267" s="194" t="s">
        <v>22</v>
      </c>
      <c r="L267" s="61"/>
      <c r="M267" s="199" t="s">
        <v>22</v>
      </c>
      <c r="N267" s="200" t="s">
        <v>47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134</v>
      </c>
      <c r="AT267" s="24" t="s">
        <v>129</v>
      </c>
      <c r="AU267" s="24" t="s">
        <v>86</v>
      </c>
      <c r="AY267" s="24" t="s">
        <v>127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24</v>
      </c>
      <c r="BK267" s="203">
        <f>ROUND(I267*H267,2)</f>
        <v>0</v>
      </c>
      <c r="BL267" s="24" t="s">
        <v>134</v>
      </c>
      <c r="BM267" s="24" t="s">
        <v>406</v>
      </c>
    </row>
    <row r="268" spans="2:65" s="1" customFormat="1" ht="12">
      <c r="B268" s="41"/>
      <c r="C268" s="63"/>
      <c r="D268" s="204" t="s">
        <v>136</v>
      </c>
      <c r="E268" s="63"/>
      <c r="F268" s="205" t="s">
        <v>407</v>
      </c>
      <c r="G268" s="63"/>
      <c r="H268" s="63"/>
      <c r="I268" s="163"/>
      <c r="J268" s="63"/>
      <c r="K268" s="63"/>
      <c r="L268" s="61"/>
      <c r="M268" s="206"/>
      <c r="N268" s="42"/>
      <c r="O268" s="42"/>
      <c r="P268" s="42"/>
      <c r="Q268" s="42"/>
      <c r="R268" s="42"/>
      <c r="S268" s="42"/>
      <c r="T268" s="78"/>
      <c r="AT268" s="24" t="s">
        <v>136</v>
      </c>
      <c r="AU268" s="24" t="s">
        <v>86</v>
      </c>
    </row>
    <row r="269" spans="2:65" s="11" customFormat="1" ht="12">
      <c r="B269" s="207"/>
      <c r="C269" s="208"/>
      <c r="D269" s="204" t="s">
        <v>138</v>
      </c>
      <c r="E269" s="209" t="s">
        <v>22</v>
      </c>
      <c r="F269" s="210" t="s">
        <v>348</v>
      </c>
      <c r="G269" s="208"/>
      <c r="H269" s="209" t="s">
        <v>22</v>
      </c>
      <c r="I269" s="211"/>
      <c r="J269" s="208"/>
      <c r="K269" s="208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138</v>
      </c>
      <c r="AU269" s="216" t="s">
        <v>86</v>
      </c>
      <c r="AV269" s="11" t="s">
        <v>24</v>
      </c>
      <c r="AW269" s="11" t="s">
        <v>39</v>
      </c>
      <c r="AX269" s="11" t="s">
        <v>76</v>
      </c>
      <c r="AY269" s="216" t="s">
        <v>127</v>
      </c>
    </row>
    <row r="270" spans="2:65" s="12" customFormat="1" ht="12">
      <c r="B270" s="217"/>
      <c r="C270" s="218"/>
      <c r="D270" s="204" t="s">
        <v>138</v>
      </c>
      <c r="E270" s="219" t="s">
        <v>22</v>
      </c>
      <c r="F270" s="220" t="s">
        <v>389</v>
      </c>
      <c r="G270" s="218"/>
      <c r="H270" s="221">
        <v>0.221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138</v>
      </c>
      <c r="AU270" s="227" t="s">
        <v>86</v>
      </c>
      <c r="AV270" s="12" t="s">
        <v>86</v>
      </c>
      <c r="AW270" s="12" t="s">
        <v>39</v>
      </c>
      <c r="AX270" s="12" t="s">
        <v>76</v>
      </c>
      <c r="AY270" s="227" t="s">
        <v>127</v>
      </c>
    </row>
    <row r="271" spans="2:65" s="12" customFormat="1" ht="12">
      <c r="B271" s="217"/>
      <c r="C271" s="218"/>
      <c r="D271" s="204" t="s">
        <v>138</v>
      </c>
      <c r="E271" s="219" t="s">
        <v>22</v>
      </c>
      <c r="F271" s="220" t="s">
        <v>390</v>
      </c>
      <c r="G271" s="218"/>
      <c r="H271" s="221">
        <v>0.63600000000000001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138</v>
      </c>
      <c r="AU271" s="227" t="s">
        <v>86</v>
      </c>
      <c r="AV271" s="12" t="s">
        <v>86</v>
      </c>
      <c r="AW271" s="12" t="s">
        <v>39</v>
      </c>
      <c r="AX271" s="12" t="s">
        <v>76</v>
      </c>
      <c r="AY271" s="227" t="s">
        <v>127</v>
      </c>
    </row>
    <row r="272" spans="2:65" s="12" customFormat="1" ht="12">
      <c r="B272" s="217"/>
      <c r="C272" s="218"/>
      <c r="D272" s="204" t="s">
        <v>138</v>
      </c>
      <c r="E272" s="219" t="s">
        <v>22</v>
      </c>
      <c r="F272" s="220" t="s">
        <v>391</v>
      </c>
      <c r="G272" s="218"/>
      <c r="H272" s="221">
        <v>0.41199999999999998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138</v>
      </c>
      <c r="AU272" s="227" t="s">
        <v>86</v>
      </c>
      <c r="AV272" s="12" t="s">
        <v>86</v>
      </c>
      <c r="AW272" s="12" t="s">
        <v>39</v>
      </c>
      <c r="AX272" s="12" t="s">
        <v>76</v>
      </c>
      <c r="AY272" s="227" t="s">
        <v>127</v>
      </c>
    </row>
    <row r="273" spans="2:65" s="14" customFormat="1" ht="12">
      <c r="B273" s="239"/>
      <c r="C273" s="240"/>
      <c r="D273" s="204" t="s">
        <v>138</v>
      </c>
      <c r="E273" s="241" t="s">
        <v>22</v>
      </c>
      <c r="F273" s="242" t="s">
        <v>171</v>
      </c>
      <c r="G273" s="240"/>
      <c r="H273" s="243">
        <v>1.2689999999999999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AT273" s="249" t="s">
        <v>138</v>
      </c>
      <c r="AU273" s="249" t="s">
        <v>86</v>
      </c>
      <c r="AV273" s="14" t="s">
        <v>134</v>
      </c>
      <c r="AW273" s="14" t="s">
        <v>39</v>
      </c>
      <c r="AX273" s="14" t="s">
        <v>24</v>
      </c>
      <c r="AY273" s="249" t="s">
        <v>127</v>
      </c>
    </row>
    <row r="274" spans="2:65" s="1" customFormat="1" ht="16.5" customHeight="1">
      <c r="B274" s="41"/>
      <c r="C274" s="192" t="s">
        <v>408</v>
      </c>
      <c r="D274" s="192" t="s">
        <v>129</v>
      </c>
      <c r="E274" s="193" t="s">
        <v>409</v>
      </c>
      <c r="F274" s="194" t="s">
        <v>410</v>
      </c>
      <c r="G274" s="195" t="s">
        <v>207</v>
      </c>
      <c r="H274" s="196">
        <v>1</v>
      </c>
      <c r="I274" s="197"/>
      <c r="J274" s="198">
        <f>ROUND(I274*H274,2)</f>
        <v>0</v>
      </c>
      <c r="K274" s="194" t="s">
        <v>133</v>
      </c>
      <c r="L274" s="61"/>
      <c r="M274" s="199" t="s">
        <v>22</v>
      </c>
      <c r="N274" s="200" t="s">
        <v>47</v>
      </c>
      <c r="O274" s="42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134</v>
      </c>
      <c r="AT274" s="24" t="s">
        <v>129</v>
      </c>
      <c r="AU274" s="24" t="s">
        <v>86</v>
      </c>
      <c r="AY274" s="24" t="s">
        <v>127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134</v>
      </c>
      <c r="BM274" s="24" t="s">
        <v>411</v>
      </c>
    </row>
    <row r="275" spans="2:65" s="1" customFormat="1" ht="12">
      <c r="B275" s="41"/>
      <c r="C275" s="63"/>
      <c r="D275" s="204" t="s">
        <v>136</v>
      </c>
      <c r="E275" s="63"/>
      <c r="F275" s="205" t="s">
        <v>412</v>
      </c>
      <c r="G275" s="63"/>
      <c r="H275" s="63"/>
      <c r="I275" s="163"/>
      <c r="J275" s="63"/>
      <c r="K275" s="63"/>
      <c r="L275" s="61"/>
      <c r="M275" s="206"/>
      <c r="N275" s="42"/>
      <c r="O275" s="42"/>
      <c r="P275" s="42"/>
      <c r="Q275" s="42"/>
      <c r="R275" s="42"/>
      <c r="S275" s="42"/>
      <c r="T275" s="78"/>
      <c r="AT275" s="24" t="s">
        <v>136</v>
      </c>
      <c r="AU275" s="24" t="s">
        <v>86</v>
      </c>
    </row>
    <row r="276" spans="2:65" s="11" customFormat="1" ht="12">
      <c r="B276" s="207"/>
      <c r="C276" s="208"/>
      <c r="D276" s="204" t="s">
        <v>138</v>
      </c>
      <c r="E276" s="209" t="s">
        <v>22</v>
      </c>
      <c r="F276" s="210" t="s">
        <v>348</v>
      </c>
      <c r="G276" s="208"/>
      <c r="H276" s="209" t="s">
        <v>22</v>
      </c>
      <c r="I276" s="211"/>
      <c r="J276" s="208"/>
      <c r="K276" s="208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138</v>
      </c>
      <c r="AU276" s="216" t="s">
        <v>86</v>
      </c>
      <c r="AV276" s="11" t="s">
        <v>24</v>
      </c>
      <c r="AW276" s="11" t="s">
        <v>39</v>
      </c>
      <c r="AX276" s="11" t="s">
        <v>76</v>
      </c>
      <c r="AY276" s="216" t="s">
        <v>127</v>
      </c>
    </row>
    <row r="277" spans="2:65" s="12" customFormat="1" ht="12">
      <c r="B277" s="217"/>
      <c r="C277" s="218"/>
      <c r="D277" s="204" t="s">
        <v>138</v>
      </c>
      <c r="E277" s="219" t="s">
        <v>22</v>
      </c>
      <c r="F277" s="220" t="s">
        <v>349</v>
      </c>
      <c r="G277" s="218"/>
      <c r="H277" s="221">
        <v>1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138</v>
      </c>
      <c r="AU277" s="227" t="s">
        <v>86</v>
      </c>
      <c r="AV277" s="12" t="s">
        <v>86</v>
      </c>
      <c r="AW277" s="12" t="s">
        <v>39</v>
      </c>
      <c r="AX277" s="12" t="s">
        <v>24</v>
      </c>
      <c r="AY277" s="227" t="s">
        <v>127</v>
      </c>
    </row>
    <row r="278" spans="2:65" s="1" customFormat="1" ht="16.5" customHeight="1">
      <c r="B278" s="41"/>
      <c r="C278" s="192" t="s">
        <v>413</v>
      </c>
      <c r="D278" s="192" t="s">
        <v>129</v>
      </c>
      <c r="E278" s="193" t="s">
        <v>414</v>
      </c>
      <c r="F278" s="194" t="s">
        <v>415</v>
      </c>
      <c r="G278" s="195" t="s">
        <v>207</v>
      </c>
      <c r="H278" s="196">
        <v>1.44</v>
      </c>
      <c r="I278" s="197"/>
      <c r="J278" s="198">
        <f>ROUND(I278*H278,2)</f>
        <v>0</v>
      </c>
      <c r="K278" s="194" t="s">
        <v>133</v>
      </c>
      <c r="L278" s="61"/>
      <c r="M278" s="199" t="s">
        <v>22</v>
      </c>
      <c r="N278" s="200" t="s">
        <v>47</v>
      </c>
      <c r="O278" s="4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134</v>
      </c>
      <c r="AT278" s="24" t="s">
        <v>129</v>
      </c>
      <c r="AU278" s="24" t="s">
        <v>86</v>
      </c>
      <c r="AY278" s="24" t="s">
        <v>127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134</v>
      </c>
      <c r="BM278" s="24" t="s">
        <v>416</v>
      </c>
    </row>
    <row r="279" spans="2:65" s="1" customFormat="1" ht="24">
      <c r="B279" s="41"/>
      <c r="C279" s="63"/>
      <c r="D279" s="204" t="s">
        <v>136</v>
      </c>
      <c r="E279" s="63"/>
      <c r="F279" s="205" t="s">
        <v>417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4" t="s">
        <v>136</v>
      </c>
      <c r="AU279" s="24" t="s">
        <v>86</v>
      </c>
    </row>
    <row r="280" spans="2:65" s="11" customFormat="1" ht="12">
      <c r="B280" s="207"/>
      <c r="C280" s="208"/>
      <c r="D280" s="204" t="s">
        <v>138</v>
      </c>
      <c r="E280" s="209" t="s">
        <v>22</v>
      </c>
      <c r="F280" s="210" t="s">
        <v>348</v>
      </c>
      <c r="G280" s="208"/>
      <c r="H280" s="209" t="s">
        <v>22</v>
      </c>
      <c r="I280" s="211"/>
      <c r="J280" s="208"/>
      <c r="K280" s="208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138</v>
      </c>
      <c r="AU280" s="216" t="s">
        <v>86</v>
      </c>
      <c r="AV280" s="11" t="s">
        <v>24</v>
      </c>
      <c r="AW280" s="11" t="s">
        <v>39</v>
      </c>
      <c r="AX280" s="11" t="s">
        <v>76</v>
      </c>
      <c r="AY280" s="216" t="s">
        <v>127</v>
      </c>
    </row>
    <row r="281" spans="2:65" s="12" customFormat="1" ht="12">
      <c r="B281" s="217"/>
      <c r="C281" s="218"/>
      <c r="D281" s="204" t="s">
        <v>138</v>
      </c>
      <c r="E281" s="219" t="s">
        <v>22</v>
      </c>
      <c r="F281" s="220" t="s">
        <v>352</v>
      </c>
      <c r="G281" s="218"/>
      <c r="H281" s="221">
        <v>1.44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138</v>
      </c>
      <c r="AU281" s="227" t="s">
        <v>86</v>
      </c>
      <c r="AV281" s="12" t="s">
        <v>86</v>
      </c>
      <c r="AW281" s="12" t="s">
        <v>39</v>
      </c>
      <c r="AX281" s="12" t="s">
        <v>24</v>
      </c>
      <c r="AY281" s="227" t="s">
        <v>127</v>
      </c>
    </row>
    <row r="282" spans="2:65" s="1" customFormat="1" ht="16.5" customHeight="1">
      <c r="B282" s="41"/>
      <c r="C282" s="192" t="s">
        <v>418</v>
      </c>
      <c r="D282" s="192" t="s">
        <v>129</v>
      </c>
      <c r="E282" s="193" t="s">
        <v>419</v>
      </c>
      <c r="F282" s="194" t="s">
        <v>420</v>
      </c>
      <c r="G282" s="195" t="s">
        <v>207</v>
      </c>
      <c r="H282" s="196">
        <v>2.25</v>
      </c>
      <c r="I282" s="197"/>
      <c r="J282" s="198">
        <f>ROUND(I282*H282,2)</f>
        <v>0</v>
      </c>
      <c r="K282" s="194" t="s">
        <v>133</v>
      </c>
      <c r="L282" s="61"/>
      <c r="M282" s="199" t="s">
        <v>22</v>
      </c>
      <c r="N282" s="200" t="s">
        <v>47</v>
      </c>
      <c r="O282" s="42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134</v>
      </c>
      <c r="AT282" s="24" t="s">
        <v>129</v>
      </c>
      <c r="AU282" s="24" t="s">
        <v>86</v>
      </c>
      <c r="AY282" s="24" t="s">
        <v>127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134</v>
      </c>
      <c r="BM282" s="24" t="s">
        <v>421</v>
      </c>
    </row>
    <row r="283" spans="2:65" s="1" customFormat="1" ht="12">
      <c r="B283" s="41"/>
      <c r="C283" s="63"/>
      <c r="D283" s="204" t="s">
        <v>136</v>
      </c>
      <c r="E283" s="63"/>
      <c r="F283" s="205" t="s">
        <v>422</v>
      </c>
      <c r="G283" s="63"/>
      <c r="H283" s="63"/>
      <c r="I283" s="163"/>
      <c r="J283" s="63"/>
      <c r="K283" s="63"/>
      <c r="L283" s="61"/>
      <c r="M283" s="206"/>
      <c r="N283" s="42"/>
      <c r="O283" s="42"/>
      <c r="P283" s="42"/>
      <c r="Q283" s="42"/>
      <c r="R283" s="42"/>
      <c r="S283" s="42"/>
      <c r="T283" s="78"/>
      <c r="AT283" s="24" t="s">
        <v>136</v>
      </c>
      <c r="AU283" s="24" t="s">
        <v>86</v>
      </c>
    </row>
    <row r="284" spans="2:65" s="11" customFormat="1" ht="12">
      <c r="B284" s="207"/>
      <c r="C284" s="208"/>
      <c r="D284" s="204" t="s">
        <v>138</v>
      </c>
      <c r="E284" s="209" t="s">
        <v>22</v>
      </c>
      <c r="F284" s="210" t="s">
        <v>348</v>
      </c>
      <c r="G284" s="208"/>
      <c r="H284" s="209" t="s">
        <v>22</v>
      </c>
      <c r="I284" s="211"/>
      <c r="J284" s="208"/>
      <c r="K284" s="208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138</v>
      </c>
      <c r="AU284" s="216" t="s">
        <v>86</v>
      </c>
      <c r="AV284" s="11" t="s">
        <v>24</v>
      </c>
      <c r="AW284" s="11" t="s">
        <v>39</v>
      </c>
      <c r="AX284" s="11" t="s">
        <v>76</v>
      </c>
      <c r="AY284" s="216" t="s">
        <v>127</v>
      </c>
    </row>
    <row r="285" spans="2:65" s="12" customFormat="1" ht="12">
      <c r="B285" s="217"/>
      <c r="C285" s="218"/>
      <c r="D285" s="204" t="s">
        <v>138</v>
      </c>
      <c r="E285" s="219" t="s">
        <v>22</v>
      </c>
      <c r="F285" s="220" t="s">
        <v>358</v>
      </c>
      <c r="G285" s="218"/>
      <c r="H285" s="221">
        <v>2.25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138</v>
      </c>
      <c r="AU285" s="227" t="s">
        <v>86</v>
      </c>
      <c r="AV285" s="12" t="s">
        <v>86</v>
      </c>
      <c r="AW285" s="12" t="s">
        <v>39</v>
      </c>
      <c r="AX285" s="12" t="s">
        <v>24</v>
      </c>
      <c r="AY285" s="227" t="s">
        <v>127</v>
      </c>
    </row>
    <row r="286" spans="2:65" s="1" customFormat="1" ht="25.5" customHeight="1">
      <c r="B286" s="41"/>
      <c r="C286" s="192" t="s">
        <v>423</v>
      </c>
      <c r="D286" s="192" t="s">
        <v>129</v>
      </c>
      <c r="E286" s="193" t="s">
        <v>424</v>
      </c>
      <c r="F286" s="194" t="s">
        <v>425</v>
      </c>
      <c r="G286" s="195" t="s">
        <v>207</v>
      </c>
      <c r="H286" s="196">
        <v>2.25</v>
      </c>
      <c r="I286" s="197"/>
      <c r="J286" s="198">
        <f>ROUND(I286*H286,2)</f>
        <v>0</v>
      </c>
      <c r="K286" s="194" t="s">
        <v>133</v>
      </c>
      <c r="L286" s="61"/>
      <c r="M286" s="199" t="s">
        <v>22</v>
      </c>
      <c r="N286" s="200" t="s">
        <v>47</v>
      </c>
      <c r="O286" s="42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134</v>
      </c>
      <c r="AT286" s="24" t="s">
        <v>129</v>
      </c>
      <c r="AU286" s="24" t="s">
        <v>86</v>
      </c>
      <c r="AY286" s="24" t="s">
        <v>127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134</v>
      </c>
      <c r="BM286" s="24" t="s">
        <v>426</v>
      </c>
    </row>
    <row r="287" spans="2:65" s="1" customFormat="1" ht="24">
      <c r="B287" s="41"/>
      <c r="C287" s="63"/>
      <c r="D287" s="204" t="s">
        <v>136</v>
      </c>
      <c r="E287" s="63"/>
      <c r="F287" s="205" t="s">
        <v>427</v>
      </c>
      <c r="G287" s="63"/>
      <c r="H287" s="63"/>
      <c r="I287" s="163"/>
      <c r="J287" s="63"/>
      <c r="K287" s="63"/>
      <c r="L287" s="61"/>
      <c r="M287" s="206"/>
      <c r="N287" s="42"/>
      <c r="O287" s="42"/>
      <c r="P287" s="42"/>
      <c r="Q287" s="42"/>
      <c r="R287" s="42"/>
      <c r="S287" s="42"/>
      <c r="T287" s="78"/>
      <c r="AT287" s="24" t="s">
        <v>136</v>
      </c>
      <c r="AU287" s="24" t="s">
        <v>86</v>
      </c>
    </row>
    <row r="288" spans="2:65" s="11" customFormat="1" ht="12">
      <c r="B288" s="207"/>
      <c r="C288" s="208"/>
      <c r="D288" s="204" t="s">
        <v>138</v>
      </c>
      <c r="E288" s="209" t="s">
        <v>22</v>
      </c>
      <c r="F288" s="210" t="s">
        <v>348</v>
      </c>
      <c r="G288" s="208"/>
      <c r="H288" s="209" t="s">
        <v>22</v>
      </c>
      <c r="I288" s="211"/>
      <c r="J288" s="208"/>
      <c r="K288" s="208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138</v>
      </c>
      <c r="AU288" s="216" t="s">
        <v>86</v>
      </c>
      <c r="AV288" s="11" t="s">
        <v>24</v>
      </c>
      <c r="AW288" s="11" t="s">
        <v>39</v>
      </c>
      <c r="AX288" s="11" t="s">
        <v>76</v>
      </c>
      <c r="AY288" s="216" t="s">
        <v>127</v>
      </c>
    </row>
    <row r="289" spans="2:65" s="12" customFormat="1" ht="12">
      <c r="B289" s="217"/>
      <c r="C289" s="218"/>
      <c r="D289" s="204" t="s">
        <v>138</v>
      </c>
      <c r="E289" s="219" t="s">
        <v>22</v>
      </c>
      <c r="F289" s="220" t="s">
        <v>428</v>
      </c>
      <c r="G289" s="218"/>
      <c r="H289" s="221">
        <v>2.25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138</v>
      </c>
      <c r="AU289" s="227" t="s">
        <v>86</v>
      </c>
      <c r="AV289" s="12" t="s">
        <v>86</v>
      </c>
      <c r="AW289" s="12" t="s">
        <v>39</v>
      </c>
      <c r="AX289" s="12" t="s">
        <v>24</v>
      </c>
      <c r="AY289" s="227" t="s">
        <v>127</v>
      </c>
    </row>
    <row r="290" spans="2:65" s="1" customFormat="1" ht="16.5" customHeight="1">
      <c r="B290" s="41"/>
      <c r="C290" s="192" t="s">
        <v>429</v>
      </c>
      <c r="D290" s="192" t="s">
        <v>129</v>
      </c>
      <c r="E290" s="193" t="s">
        <v>419</v>
      </c>
      <c r="F290" s="194" t="s">
        <v>420</v>
      </c>
      <c r="G290" s="195" t="s">
        <v>207</v>
      </c>
      <c r="H290" s="196">
        <v>2.89</v>
      </c>
      <c r="I290" s="197"/>
      <c r="J290" s="198">
        <f>ROUND(I290*H290,2)</f>
        <v>0</v>
      </c>
      <c r="K290" s="194" t="s">
        <v>133</v>
      </c>
      <c r="L290" s="61"/>
      <c r="M290" s="199" t="s">
        <v>22</v>
      </c>
      <c r="N290" s="200" t="s">
        <v>47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134</v>
      </c>
      <c r="AT290" s="24" t="s">
        <v>129</v>
      </c>
      <c r="AU290" s="24" t="s">
        <v>86</v>
      </c>
      <c r="AY290" s="24" t="s">
        <v>127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134</v>
      </c>
      <c r="BM290" s="24" t="s">
        <v>430</v>
      </c>
    </row>
    <row r="291" spans="2:65" s="1" customFormat="1" ht="12">
      <c r="B291" s="41"/>
      <c r="C291" s="63"/>
      <c r="D291" s="204" t="s">
        <v>136</v>
      </c>
      <c r="E291" s="63"/>
      <c r="F291" s="205" t="s">
        <v>422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4" t="s">
        <v>136</v>
      </c>
      <c r="AU291" s="24" t="s">
        <v>86</v>
      </c>
    </row>
    <row r="292" spans="2:65" s="11" customFormat="1" ht="12">
      <c r="B292" s="207"/>
      <c r="C292" s="208"/>
      <c r="D292" s="204" t="s">
        <v>138</v>
      </c>
      <c r="E292" s="209" t="s">
        <v>22</v>
      </c>
      <c r="F292" s="210" t="s">
        <v>348</v>
      </c>
      <c r="G292" s="208"/>
      <c r="H292" s="209" t="s">
        <v>22</v>
      </c>
      <c r="I292" s="211"/>
      <c r="J292" s="208"/>
      <c r="K292" s="208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138</v>
      </c>
      <c r="AU292" s="216" t="s">
        <v>86</v>
      </c>
      <c r="AV292" s="11" t="s">
        <v>24</v>
      </c>
      <c r="AW292" s="11" t="s">
        <v>39</v>
      </c>
      <c r="AX292" s="11" t="s">
        <v>76</v>
      </c>
      <c r="AY292" s="216" t="s">
        <v>127</v>
      </c>
    </row>
    <row r="293" spans="2:65" s="12" customFormat="1" ht="12">
      <c r="B293" s="217"/>
      <c r="C293" s="218"/>
      <c r="D293" s="204" t="s">
        <v>138</v>
      </c>
      <c r="E293" s="219" t="s">
        <v>22</v>
      </c>
      <c r="F293" s="220" t="s">
        <v>364</v>
      </c>
      <c r="G293" s="218"/>
      <c r="H293" s="221">
        <v>2.89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138</v>
      </c>
      <c r="AU293" s="227" t="s">
        <v>86</v>
      </c>
      <c r="AV293" s="12" t="s">
        <v>86</v>
      </c>
      <c r="AW293" s="12" t="s">
        <v>39</v>
      </c>
      <c r="AX293" s="12" t="s">
        <v>24</v>
      </c>
      <c r="AY293" s="227" t="s">
        <v>127</v>
      </c>
    </row>
    <row r="294" spans="2:65" s="1" customFormat="1" ht="25.5" customHeight="1">
      <c r="B294" s="41"/>
      <c r="C294" s="192" t="s">
        <v>431</v>
      </c>
      <c r="D294" s="192" t="s">
        <v>129</v>
      </c>
      <c r="E294" s="193" t="s">
        <v>432</v>
      </c>
      <c r="F294" s="194" t="s">
        <v>433</v>
      </c>
      <c r="G294" s="195" t="s">
        <v>207</v>
      </c>
      <c r="H294" s="196">
        <v>2.89</v>
      </c>
      <c r="I294" s="197"/>
      <c r="J294" s="198">
        <f>ROUND(I294*H294,2)</f>
        <v>0</v>
      </c>
      <c r="K294" s="194" t="s">
        <v>133</v>
      </c>
      <c r="L294" s="61"/>
      <c r="M294" s="199" t="s">
        <v>22</v>
      </c>
      <c r="N294" s="200" t="s">
        <v>47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134</v>
      </c>
      <c r="AT294" s="24" t="s">
        <v>129</v>
      </c>
      <c r="AU294" s="24" t="s">
        <v>86</v>
      </c>
      <c r="AY294" s="24" t="s">
        <v>127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24</v>
      </c>
      <c r="BK294" s="203">
        <f>ROUND(I294*H294,2)</f>
        <v>0</v>
      </c>
      <c r="BL294" s="24" t="s">
        <v>134</v>
      </c>
      <c r="BM294" s="24" t="s">
        <v>434</v>
      </c>
    </row>
    <row r="295" spans="2:65" s="1" customFormat="1" ht="24">
      <c r="B295" s="41"/>
      <c r="C295" s="63"/>
      <c r="D295" s="204" t="s">
        <v>136</v>
      </c>
      <c r="E295" s="63"/>
      <c r="F295" s="205" t="s">
        <v>435</v>
      </c>
      <c r="G295" s="63"/>
      <c r="H295" s="63"/>
      <c r="I295" s="163"/>
      <c r="J295" s="63"/>
      <c r="K295" s="63"/>
      <c r="L295" s="61"/>
      <c r="M295" s="206"/>
      <c r="N295" s="42"/>
      <c r="O295" s="42"/>
      <c r="P295" s="42"/>
      <c r="Q295" s="42"/>
      <c r="R295" s="42"/>
      <c r="S295" s="42"/>
      <c r="T295" s="78"/>
      <c r="AT295" s="24" t="s">
        <v>136</v>
      </c>
      <c r="AU295" s="24" t="s">
        <v>86</v>
      </c>
    </row>
    <row r="296" spans="2:65" s="11" customFormat="1" ht="12">
      <c r="B296" s="207"/>
      <c r="C296" s="208"/>
      <c r="D296" s="204" t="s">
        <v>138</v>
      </c>
      <c r="E296" s="209" t="s">
        <v>22</v>
      </c>
      <c r="F296" s="210" t="s">
        <v>348</v>
      </c>
      <c r="G296" s="208"/>
      <c r="H296" s="209" t="s">
        <v>22</v>
      </c>
      <c r="I296" s="211"/>
      <c r="J296" s="208"/>
      <c r="K296" s="208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138</v>
      </c>
      <c r="AU296" s="216" t="s">
        <v>86</v>
      </c>
      <c r="AV296" s="11" t="s">
        <v>24</v>
      </c>
      <c r="AW296" s="11" t="s">
        <v>39</v>
      </c>
      <c r="AX296" s="11" t="s">
        <v>76</v>
      </c>
      <c r="AY296" s="216" t="s">
        <v>127</v>
      </c>
    </row>
    <row r="297" spans="2:65" s="12" customFormat="1" ht="12">
      <c r="B297" s="217"/>
      <c r="C297" s="218"/>
      <c r="D297" s="204" t="s">
        <v>138</v>
      </c>
      <c r="E297" s="219" t="s">
        <v>22</v>
      </c>
      <c r="F297" s="220" t="s">
        <v>436</v>
      </c>
      <c r="G297" s="218"/>
      <c r="H297" s="221">
        <v>2.89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138</v>
      </c>
      <c r="AU297" s="227" t="s">
        <v>86</v>
      </c>
      <c r="AV297" s="12" t="s">
        <v>86</v>
      </c>
      <c r="AW297" s="12" t="s">
        <v>39</v>
      </c>
      <c r="AX297" s="12" t="s">
        <v>24</v>
      </c>
      <c r="AY297" s="227" t="s">
        <v>127</v>
      </c>
    </row>
    <row r="298" spans="2:65" s="1" customFormat="1" ht="16.5" customHeight="1">
      <c r="B298" s="41"/>
      <c r="C298" s="192" t="s">
        <v>437</v>
      </c>
      <c r="D298" s="192" t="s">
        <v>129</v>
      </c>
      <c r="E298" s="193" t="s">
        <v>419</v>
      </c>
      <c r="F298" s="194" t="s">
        <v>420</v>
      </c>
      <c r="G298" s="195" t="s">
        <v>207</v>
      </c>
      <c r="H298" s="196">
        <v>4</v>
      </c>
      <c r="I298" s="197"/>
      <c r="J298" s="198">
        <f>ROUND(I298*H298,2)</f>
        <v>0</v>
      </c>
      <c r="K298" s="194" t="s">
        <v>133</v>
      </c>
      <c r="L298" s="61"/>
      <c r="M298" s="199" t="s">
        <v>22</v>
      </c>
      <c r="N298" s="200" t="s">
        <v>47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134</v>
      </c>
      <c r="AT298" s="24" t="s">
        <v>129</v>
      </c>
      <c r="AU298" s="24" t="s">
        <v>86</v>
      </c>
      <c r="AY298" s="24" t="s">
        <v>127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134</v>
      </c>
      <c r="BM298" s="24" t="s">
        <v>438</v>
      </c>
    </row>
    <row r="299" spans="2:65" s="1" customFormat="1" ht="12">
      <c r="B299" s="41"/>
      <c r="C299" s="63"/>
      <c r="D299" s="204" t="s">
        <v>136</v>
      </c>
      <c r="E299" s="63"/>
      <c r="F299" s="205" t="s">
        <v>422</v>
      </c>
      <c r="G299" s="63"/>
      <c r="H299" s="63"/>
      <c r="I299" s="163"/>
      <c r="J299" s="63"/>
      <c r="K299" s="63"/>
      <c r="L299" s="61"/>
      <c r="M299" s="206"/>
      <c r="N299" s="42"/>
      <c r="O299" s="42"/>
      <c r="P299" s="42"/>
      <c r="Q299" s="42"/>
      <c r="R299" s="42"/>
      <c r="S299" s="42"/>
      <c r="T299" s="78"/>
      <c r="AT299" s="24" t="s">
        <v>136</v>
      </c>
      <c r="AU299" s="24" t="s">
        <v>86</v>
      </c>
    </row>
    <row r="300" spans="2:65" s="11" customFormat="1" ht="12">
      <c r="B300" s="207"/>
      <c r="C300" s="208"/>
      <c r="D300" s="204" t="s">
        <v>138</v>
      </c>
      <c r="E300" s="209" t="s">
        <v>22</v>
      </c>
      <c r="F300" s="210" t="s">
        <v>348</v>
      </c>
      <c r="G300" s="208"/>
      <c r="H300" s="209" t="s">
        <v>22</v>
      </c>
      <c r="I300" s="211"/>
      <c r="J300" s="208"/>
      <c r="K300" s="208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138</v>
      </c>
      <c r="AU300" s="216" t="s">
        <v>86</v>
      </c>
      <c r="AV300" s="11" t="s">
        <v>24</v>
      </c>
      <c r="AW300" s="11" t="s">
        <v>39</v>
      </c>
      <c r="AX300" s="11" t="s">
        <v>76</v>
      </c>
      <c r="AY300" s="216" t="s">
        <v>127</v>
      </c>
    </row>
    <row r="301" spans="2:65" s="12" customFormat="1" ht="12">
      <c r="B301" s="217"/>
      <c r="C301" s="218"/>
      <c r="D301" s="204" t="s">
        <v>138</v>
      </c>
      <c r="E301" s="219" t="s">
        <v>22</v>
      </c>
      <c r="F301" s="220" t="s">
        <v>376</v>
      </c>
      <c r="G301" s="218"/>
      <c r="H301" s="221">
        <v>4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138</v>
      </c>
      <c r="AU301" s="227" t="s">
        <v>86</v>
      </c>
      <c r="AV301" s="12" t="s">
        <v>86</v>
      </c>
      <c r="AW301" s="12" t="s">
        <v>39</v>
      </c>
      <c r="AX301" s="12" t="s">
        <v>24</v>
      </c>
      <c r="AY301" s="227" t="s">
        <v>127</v>
      </c>
    </row>
    <row r="302" spans="2:65" s="1" customFormat="1" ht="25.5" customHeight="1">
      <c r="B302" s="41"/>
      <c r="C302" s="192" t="s">
        <v>439</v>
      </c>
      <c r="D302" s="192" t="s">
        <v>129</v>
      </c>
      <c r="E302" s="193" t="s">
        <v>440</v>
      </c>
      <c r="F302" s="194" t="s">
        <v>441</v>
      </c>
      <c r="G302" s="195" t="s">
        <v>207</v>
      </c>
      <c r="H302" s="196">
        <v>4</v>
      </c>
      <c r="I302" s="197"/>
      <c r="J302" s="198">
        <f>ROUND(I302*H302,2)</f>
        <v>0</v>
      </c>
      <c r="K302" s="194" t="s">
        <v>133</v>
      </c>
      <c r="L302" s="61"/>
      <c r="M302" s="199" t="s">
        <v>22</v>
      </c>
      <c r="N302" s="200" t="s">
        <v>47</v>
      </c>
      <c r="O302" s="42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134</v>
      </c>
      <c r="AT302" s="24" t="s">
        <v>129</v>
      </c>
      <c r="AU302" s="24" t="s">
        <v>86</v>
      </c>
      <c r="AY302" s="24" t="s">
        <v>127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134</v>
      </c>
      <c r="BM302" s="24" t="s">
        <v>442</v>
      </c>
    </row>
    <row r="303" spans="2:65" s="1" customFormat="1" ht="24">
      <c r="B303" s="41"/>
      <c r="C303" s="63"/>
      <c r="D303" s="204" t="s">
        <v>136</v>
      </c>
      <c r="E303" s="63"/>
      <c r="F303" s="205" t="s">
        <v>443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4" t="s">
        <v>136</v>
      </c>
      <c r="AU303" s="24" t="s">
        <v>86</v>
      </c>
    </row>
    <row r="304" spans="2:65" s="11" customFormat="1" ht="12">
      <c r="B304" s="207"/>
      <c r="C304" s="208"/>
      <c r="D304" s="204" t="s">
        <v>138</v>
      </c>
      <c r="E304" s="209" t="s">
        <v>22</v>
      </c>
      <c r="F304" s="210" t="s">
        <v>348</v>
      </c>
      <c r="G304" s="208"/>
      <c r="H304" s="209" t="s">
        <v>22</v>
      </c>
      <c r="I304" s="211"/>
      <c r="J304" s="208"/>
      <c r="K304" s="208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138</v>
      </c>
      <c r="AU304" s="216" t="s">
        <v>86</v>
      </c>
      <c r="AV304" s="11" t="s">
        <v>24</v>
      </c>
      <c r="AW304" s="11" t="s">
        <v>39</v>
      </c>
      <c r="AX304" s="11" t="s">
        <v>76</v>
      </c>
      <c r="AY304" s="216" t="s">
        <v>127</v>
      </c>
    </row>
    <row r="305" spans="2:65" s="12" customFormat="1" ht="12">
      <c r="B305" s="217"/>
      <c r="C305" s="218"/>
      <c r="D305" s="204" t="s">
        <v>138</v>
      </c>
      <c r="E305" s="219" t="s">
        <v>22</v>
      </c>
      <c r="F305" s="220" t="s">
        <v>444</v>
      </c>
      <c r="G305" s="218"/>
      <c r="H305" s="221">
        <v>4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138</v>
      </c>
      <c r="AU305" s="227" t="s">
        <v>86</v>
      </c>
      <c r="AV305" s="12" t="s">
        <v>86</v>
      </c>
      <c r="AW305" s="12" t="s">
        <v>39</v>
      </c>
      <c r="AX305" s="12" t="s">
        <v>24</v>
      </c>
      <c r="AY305" s="227" t="s">
        <v>127</v>
      </c>
    </row>
    <row r="306" spans="2:65" s="1" customFormat="1" ht="25.5" customHeight="1">
      <c r="B306" s="41"/>
      <c r="C306" s="192" t="s">
        <v>445</v>
      </c>
      <c r="D306" s="192" t="s">
        <v>129</v>
      </c>
      <c r="E306" s="193" t="s">
        <v>446</v>
      </c>
      <c r="F306" s="194" t="s">
        <v>447</v>
      </c>
      <c r="G306" s="195" t="s">
        <v>150</v>
      </c>
      <c r="H306" s="196">
        <v>8</v>
      </c>
      <c r="I306" s="197"/>
      <c r="J306" s="198">
        <f>ROUND(I306*H306,2)</f>
        <v>0</v>
      </c>
      <c r="K306" s="194" t="s">
        <v>133</v>
      </c>
      <c r="L306" s="61"/>
      <c r="M306" s="199" t="s">
        <v>22</v>
      </c>
      <c r="N306" s="200" t="s">
        <v>47</v>
      </c>
      <c r="O306" s="4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134</v>
      </c>
      <c r="AT306" s="24" t="s">
        <v>129</v>
      </c>
      <c r="AU306" s="24" t="s">
        <v>86</v>
      </c>
      <c r="AY306" s="24" t="s">
        <v>127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134</v>
      </c>
      <c r="BM306" s="24" t="s">
        <v>448</v>
      </c>
    </row>
    <row r="307" spans="2:65" s="1" customFormat="1" ht="24">
      <c r="B307" s="41"/>
      <c r="C307" s="63"/>
      <c r="D307" s="204" t="s">
        <v>136</v>
      </c>
      <c r="E307" s="63"/>
      <c r="F307" s="205" t="s">
        <v>449</v>
      </c>
      <c r="G307" s="63"/>
      <c r="H307" s="63"/>
      <c r="I307" s="163"/>
      <c r="J307" s="63"/>
      <c r="K307" s="63"/>
      <c r="L307" s="61"/>
      <c r="M307" s="206"/>
      <c r="N307" s="42"/>
      <c r="O307" s="42"/>
      <c r="P307" s="42"/>
      <c r="Q307" s="42"/>
      <c r="R307" s="42"/>
      <c r="S307" s="42"/>
      <c r="T307" s="78"/>
      <c r="AT307" s="24" t="s">
        <v>136</v>
      </c>
      <c r="AU307" s="24" t="s">
        <v>86</v>
      </c>
    </row>
    <row r="308" spans="2:65" s="11" customFormat="1" ht="12">
      <c r="B308" s="207"/>
      <c r="C308" s="208"/>
      <c r="D308" s="204" t="s">
        <v>138</v>
      </c>
      <c r="E308" s="209" t="s">
        <v>22</v>
      </c>
      <c r="F308" s="210" t="s">
        <v>348</v>
      </c>
      <c r="G308" s="208"/>
      <c r="H308" s="209" t="s">
        <v>22</v>
      </c>
      <c r="I308" s="211"/>
      <c r="J308" s="208"/>
      <c r="K308" s="208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138</v>
      </c>
      <c r="AU308" s="216" t="s">
        <v>86</v>
      </c>
      <c r="AV308" s="11" t="s">
        <v>24</v>
      </c>
      <c r="AW308" s="11" t="s">
        <v>39</v>
      </c>
      <c r="AX308" s="11" t="s">
        <v>76</v>
      </c>
      <c r="AY308" s="216" t="s">
        <v>127</v>
      </c>
    </row>
    <row r="309" spans="2:65" s="12" customFormat="1" ht="12">
      <c r="B309" s="217"/>
      <c r="C309" s="218"/>
      <c r="D309" s="204" t="s">
        <v>138</v>
      </c>
      <c r="E309" s="219" t="s">
        <v>22</v>
      </c>
      <c r="F309" s="220" t="s">
        <v>382</v>
      </c>
      <c r="G309" s="218"/>
      <c r="H309" s="221">
        <v>8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138</v>
      </c>
      <c r="AU309" s="227" t="s">
        <v>86</v>
      </c>
      <c r="AV309" s="12" t="s">
        <v>86</v>
      </c>
      <c r="AW309" s="12" t="s">
        <v>39</v>
      </c>
      <c r="AX309" s="12" t="s">
        <v>24</v>
      </c>
      <c r="AY309" s="227" t="s">
        <v>127</v>
      </c>
    </row>
    <row r="310" spans="2:65" s="1" customFormat="1" ht="25.5" customHeight="1">
      <c r="B310" s="41"/>
      <c r="C310" s="192" t="s">
        <v>450</v>
      </c>
      <c r="D310" s="192" t="s">
        <v>129</v>
      </c>
      <c r="E310" s="193" t="s">
        <v>451</v>
      </c>
      <c r="F310" s="194" t="s">
        <v>452</v>
      </c>
      <c r="G310" s="195" t="s">
        <v>150</v>
      </c>
      <c r="H310" s="196">
        <v>8</v>
      </c>
      <c r="I310" s="197"/>
      <c r="J310" s="198">
        <f>ROUND(I310*H310,2)</f>
        <v>0</v>
      </c>
      <c r="K310" s="194" t="s">
        <v>133</v>
      </c>
      <c r="L310" s="61"/>
      <c r="M310" s="199" t="s">
        <v>22</v>
      </c>
      <c r="N310" s="200" t="s">
        <v>47</v>
      </c>
      <c r="O310" s="42"/>
      <c r="P310" s="201">
        <f>O310*H310</f>
        <v>0</v>
      </c>
      <c r="Q310" s="201">
        <v>1.8000000000000001E-4</v>
      </c>
      <c r="R310" s="201">
        <f>Q310*H310</f>
        <v>1.4400000000000001E-3</v>
      </c>
      <c r="S310" s="201">
        <v>0</v>
      </c>
      <c r="T310" s="202">
        <f>S310*H310</f>
        <v>0</v>
      </c>
      <c r="AR310" s="24" t="s">
        <v>134</v>
      </c>
      <c r="AT310" s="24" t="s">
        <v>129</v>
      </c>
      <c r="AU310" s="24" t="s">
        <v>86</v>
      </c>
      <c r="AY310" s="24" t="s">
        <v>127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24</v>
      </c>
      <c r="BK310" s="203">
        <f>ROUND(I310*H310,2)</f>
        <v>0</v>
      </c>
      <c r="BL310" s="24" t="s">
        <v>134</v>
      </c>
      <c r="BM310" s="24" t="s">
        <v>453</v>
      </c>
    </row>
    <row r="311" spans="2:65" s="1" customFormat="1" ht="36">
      <c r="B311" s="41"/>
      <c r="C311" s="63"/>
      <c r="D311" s="204" t="s">
        <v>136</v>
      </c>
      <c r="E311" s="63"/>
      <c r="F311" s="205" t="s">
        <v>454</v>
      </c>
      <c r="G311" s="63"/>
      <c r="H311" s="63"/>
      <c r="I311" s="163"/>
      <c r="J311" s="63"/>
      <c r="K311" s="63"/>
      <c r="L311" s="61"/>
      <c r="M311" s="206"/>
      <c r="N311" s="42"/>
      <c r="O311" s="42"/>
      <c r="P311" s="42"/>
      <c r="Q311" s="42"/>
      <c r="R311" s="42"/>
      <c r="S311" s="42"/>
      <c r="T311" s="78"/>
      <c r="AT311" s="24" t="s">
        <v>136</v>
      </c>
      <c r="AU311" s="24" t="s">
        <v>86</v>
      </c>
    </row>
    <row r="312" spans="2:65" s="1" customFormat="1" ht="16.5" customHeight="1">
      <c r="B312" s="41"/>
      <c r="C312" s="192" t="s">
        <v>455</v>
      </c>
      <c r="D312" s="192" t="s">
        <v>129</v>
      </c>
      <c r="E312" s="193" t="s">
        <v>456</v>
      </c>
      <c r="F312" s="194" t="s">
        <v>457</v>
      </c>
      <c r="G312" s="195" t="s">
        <v>207</v>
      </c>
      <c r="H312" s="196">
        <v>207.6</v>
      </c>
      <c r="I312" s="197"/>
      <c r="J312" s="198">
        <f>ROUND(I312*H312,2)</f>
        <v>0</v>
      </c>
      <c r="K312" s="194" t="s">
        <v>133</v>
      </c>
      <c r="L312" s="61"/>
      <c r="M312" s="199" t="s">
        <v>22</v>
      </c>
      <c r="N312" s="200" t="s">
        <v>47</v>
      </c>
      <c r="O312" s="42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4" t="s">
        <v>134</v>
      </c>
      <c r="AT312" s="24" t="s">
        <v>129</v>
      </c>
      <c r="AU312" s="24" t="s">
        <v>86</v>
      </c>
      <c r="AY312" s="24" t="s">
        <v>127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24</v>
      </c>
      <c r="BK312" s="203">
        <f>ROUND(I312*H312,2)</f>
        <v>0</v>
      </c>
      <c r="BL312" s="24" t="s">
        <v>134</v>
      </c>
      <c r="BM312" s="24" t="s">
        <v>458</v>
      </c>
    </row>
    <row r="313" spans="2:65" s="1" customFormat="1" ht="12">
      <c r="B313" s="41"/>
      <c r="C313" s="63"/>
      <c r="D313" s="204" t="s">
        <v>136</v>
      </c>
      <c r="E313" s="63"/>
      <c r="F313" s="205" t="s">
        <v>459</v>
      </c>
      <c r="G313" s="63"/>
      <c r="H313" s="63"/>
      <c r="I313" s="163"/>
      <c r="J313" s="63"/>
      <c r="K313" s="63"/>
      <c r="L313" s="61"/>
      <c r="M313" s="206"/>
      <c r="N313" s="42"/>
      <c r="O313" s="42"/>
      <c r="P313" s="42"/>
      <c r="Q313" s="42"/>
      <c r="R313" s="42"/>
      <c r="S313" s="42"/>
      <c r="T313" s="78"/>
      <c r="AT313" s="24" t="s">
        <v>136</v>
      </c>
      <c r="AU313" s="24" t="s">
        <v>86</v>
      </c>
    </row>
    <row r="314" spans="2:65" s="11" customFormat="1" ht="12">
      <c r="B314" s="207"/>
      <c r="C314" s="208"/>
      <c r="D314" s="204" t="s">
        <v>138</v>
      </c>
      <c r="E314" s="209" t="s">
        <v>22</v>
      </c>
      <c r="F314" s="210" t="s">
        <v>460</v>
      </c>
      <c r="G314" s="208"/>
      <c r="H314" s="209" t="s">
        <v>22</v>
      </c>
      <c r="I314" s="211"/>
      <c r="J314" s="208"/>
      <c r="K314" s="208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138</v>
      </c>
      <c r="AU314" s="216" t="s">
        <v>86</v>
      </c>
      <c r="AV314" s="11" t="s">
        <v>24</v>
      </c>
      <c r="AW314" s="11" t="s">
        <v>39</v>
      </c>
      <c r="AX314" s="11" t="s">
        <v>76</v>
      </c>
      <c r="AY314" s="216" t="s">
        <v>127</v>
      </c>
    </row>
    <row r="315" spans="2:65" s="11" customFormat="1" ht="12">
      <c r="B315" s="207"/>
      <c r="C315" s="208"/>
      <c r="D315" s="204" t="s">
        <v>138</v>
      </c>
      <c r="E315" s="209" t="s">
        <v>22</v>
      </c>
      <c r="F315" s="210" t="s">
        <v>461</v>
      </c>
      <c r="G315" s="208"/>
      <c r="H315" s="209" t="s">
        <v>22</v>
      </c>
      <c r="I315" s="211"/>
      <c r="J315" s="208"/>
      <c r="K315" s="208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138</v>
      </c>
      <c r="AU315" s="216" t="s">
        <v>86</v>
      </c>
      <c r="AV315" s="11" t="s">
        <v>24</v>
      </c>
      <c r="AW315" s="11" t="s">
        <v>39</v>
      </c>
      <c r="AX315" s="11" t="s">
        <v>76</v>
      </c>
      <c r="AY315" s="216" t="s">
        <v>127</v>
      </c>
    </row>
    <row r="316" spans="2:65" s="12" customFormat="1" ht="12">
      <c r="B316" s="217"/>
      <c r="C316" s="218"/>
      <c r="D316" s="204" t="s">
        <v>138</v>
      </c>
      <c r="E316" s="219" t="s">
        <v>22</v>
      </c>
      <c r="F316" s="220" t="s">
        <v>462</v>
      </c>
      <c r="G316" s="218"/>
      <c r="H316" s="221">
        <v>88.8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138</v>
      </c>
      <c r="AU316" s="227" t="s">
        <v>86</v>
      </c>
      <c r="AV316" s="12" t="s">
        <v>86</v>
      </c>
      <c r="AW316" s="12" t="s">
        <v>39</v>
      </c>
      <c r="AX316" s="12" t="s">
        <v>76</v>
      </c>
      <c r="AY316" s="227" t="s">
        <v>127</v>
      </c>
    </row>
    <row r="317" spans="2:65" s="12" customFormat="1" ht="12">
      <c r="B317" s="217"/>
      <c r="C317" s="218"/>
      <c r="D317" s="204" t="s">
        <v>138</v>
      </c>
      <c r="E317" s="219" t="s">
        <v>22</v>
      </c>
      <c r="F317" s="220" t="s">
        <v>463</v>
      </c>
      <c r="G317" s="218"/>
      <c r="H317" s="221">
        <v>15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138</v>
      </c>
      <c r="AU317" s="227" t="s">
        <v>86</v>
      </c>
      <c r="AV317" s="12" t="s">
        <v>86</v>
      </c>
      <c r="AW317" s="12" t="s">
        <v>39</v>
      </c>
      <c r="AX317" s="12" t="s">
        <v>76</v>
      </c>
      <c r="AY317" s="227" t="s">
        <v>127</v>
      </c>
    </row>
    <row r="318" spans="2:65" s="13" customFormat="1" ht="12">
      <c r="B318" s="228"/>
      <c r="C318" s="229"/>
      <c r="D318" s="204" t="s">
        <v>138</v>
      </c>
      <c r="E318" s="230" t="s">
        <v>22</v>
      </c>
      <c r="F318" s="231" t="s">
        <v>169</v>
      </c>
      <c r="G318" s="229"/>
      <c r="H318" s="232">
        <v>103.8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138</v>
      </c>
      <c r="AU318" s="238" t="s">
        <v>86</v>
      </c>
      <c r="AV318" s="13" t="s">
        <v>147</v>
      </c>
      <c r="AW318" s="13" t="s">
        <v>39</v>
      </c>
      <c r="AX318" s="13" t="s">
        <v>76</v>
      </c>
      <c r="AY318" s="238" t="s">
        <v>127</v>
      </c>
    </row>
    <row r="319" spans="2:65" s="12" customFormat="1" ht="12">
      <c r="B319" s="217"/>
      <c r="C319" s="218"/>
      <c r="D319" s="204" t="s">
        <v>138</v>
      </c>
      <c r="E319" s="219" t="s">
        <v>22</v>
      </c>
      <c r="F319" s="220" t="s">
        <v>464</v>
      </c>
      <c r="G319" s="218"/>
      <c r="H319" s="221">
        <v>103.8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138</v>
      </c>
      <c r="AU319" s="227" t="s">
        <v>86</v>
      </c>
      <c r="AV319" s="12" t="s">
        <v>86</v>
      </c>
      <c r="AW319" s="12" t="s">
        <v>39</v>
      </c>
      <c r="AX319" s="12" t="s">
        <v>76</v>
      </c>
      <c r="AY319" s="227" t="s">
        <v>127</v>
      </c>
    </row>
    <row r="320" spans="2:65" s="14" customFormat="1" ht="12">
      <c r="B320" s="239"/>
      <c r="C320" s="240"/>
      <c r="D320" s="204" t="s">
        <v>138</v>
      </c>
      <c r="E320" s="241" t="s">
        <v>22</v>
      </c>
      <c r="F320" s="242" t="s">
        <v>171</v>
      </c>
      <c r="G320" s="240"/>
      <c r="H320" s="243">
        <v>207.6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AT320" s="249" t="s">
        <v>138</v>
      </c>
      <c r="AU320" s="249" t="s">
        <v>86</v>
      </c>
      <c r="AV320" s="14" t="s">
        <v>134</v>
      </c>
      <c r="AW320" s="14" t="s">
        <v>39</v>
      </c>
      <c r="AX320" s="14" t="s">
        <v>24</v>
      </c>
      <c r="AY320" s="249" t="s">
        <v>127</v>
      </c>
    </row>
    <row r="321" spans="2:65" s="1" customFormat="1" ht="16.5" customHeight="1">
      <c r="B321" s="41"/>
      <c r="C321" s="192" t="s">
        <v>465</v>
      </c>
      <c r="D321" s="192" t="s">
        <v>129</v>
      </c>
      <c r="E321" s="193" t="s">
        <v>466</v>
      </c>
      <c r="F321" s="194" t="s">
        <v>467</v>
      </c>
      <c r="G321" s="195" t="s">
        <v>207</v>
      </c>
      <c r="H321" s="196">
        <v>52.5</v>
      </c>
      <c r="I321" s="197"/>
      <c r="J321" s="198">
        <f>ROUND(I321*H321,2)</f>
        <v>0</v>
      </c>
      <c r="K321" s="194" t="s">
        <v>133</v>
      </c>
      <c r="L321" s="61"/>
      <c r="M321" s="199" t="s">
        <v>22</v>
      </c>
      <c r="N321" s="200" t="s">
        <v>47</v>
      </c>
      <c r="O321" s="42"/>
      <c r="P321" s="201">
        <f>O321*H321</f>
        <v>0</v>
      </c>
      <c r="Q321" s="201">
        <v>6.4000000000000005E-4</v>
      </c>
      <c r="R321" s="201">
        <f>Q321*H321</f>
        <v>3.3600000000000005E-2</v>
      </c>
      <c r="S321" s="201">
        <v>0</v>
      </c>
      <c r="T321" s="202">
        <f>S321*H321</f>
        <v>0</v>
      </c>
      <c r="AR321" s="24" t="s">
        <v>134</v>
      </c>
      <c r="AT321" s="24" t="s">
        <v>129</v>
      </c>
      <c r="AU321" s="24" t="s">
        <v>86</v>
      </c>
      <c r="AY321" s="24" t="s">
        <v>127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24</v>
      </c>
      <c r="BK321" s="203">
        <f>ROUND(I321*H321,2)</f>
        <v>0</v>
      </c>
      <c r="BL321" s="24" t="s">
        <v>134</v>
      </c>
      <c r="BM321" s="24" t="s">
        <v>468</v>
      </c>
    </row>
    <row r="322" spans="2:65" s="1" customFormat="1" ht="24">
      <c r="B322" s="41"/>
      <c r="C322" s="63"/>
      <c r="D322" s="204" t="s">
        <v>136</v>
      </c>
      <c r="E322" s="63"/>
      <c r="F322" s="205" t="s">
        <v>469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4" t="s">
        <v>136</v>
      </c>
      <c r="AU322" s="24" t="s">
        <v>86</v>
      </c>
    </row>
    <row r="323" spans="2:65" s="12" customFormat="1" ht="12">
      <c r="B323" s="217"/>
      <c r="C323" s="218"/>
      <c r="D323" s="204" t="s">
        <v>138</v>
      </c>
      <c r="E323" s="219" t="s">
        <v>22</v>
      </c>
      <c r="F323" s="220" t="s">
        <v>470</v>
      </c>
      <c r="G323" s="218"/>
      <c r="H323" s="221">
        <v>52.5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138</v>
      </c>
      <c r="AU323" s="227" t="s">
        <v>86</v>
      </c>
      <c r="AV323" s="12" t="s">
        <v>86</v>
      </c>
      <c r="AW323" s="12" t="s">
        <v>39</v>
      </c>
      <c r="AX323" s="12" t="s">
        <v>24</v>
      </c>
      <c r="AY323" s="227" t="s">
        <v>127</v>
      </c>
    </row>
    <row r="324" spans="2:65" s="1" customFormat="1" ht="16.5" customHeight="1">
      <c r="B324" s="41"/>
      <c r="C324" s="192" t="s">
        <v>471</v>
      </c>
      <c r="D324" s="192" t="s">
        <v>129</v>
      </c>
      <c r="E324" s="193" t="s">
        <v>472</v>
      </c>
      <c r="F324" s="194" t="s">
        <v>473</v>
      </c>
      <c r="G324" s="195" t="s">
        <v>207</v>
      </c>
      <c r="H324" s="196">
        <v>52.5</v>
      </c>
      <c r="I324" s="197"/>
      <c r="J324" s="198">
        <f>ROUND(I324*H324,2)</f>
        <v>0</v>
      </c>
      <c r="K324" s="194" t="s">
        <v>133</v>
      </c>
      <c r="L324" s="61"/>
      <c r="M324" s="199" t="s">
        <v>22</v>
      </c>
      <c r="N324" s="200" t="s">
        <v>47</v>
      </c>
      <c r="O324" s="42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4" t="s">
        <v>134</v>
      </c>
      <c r="AT324" s="24" t="s">
        <v>129</v>
      </c>
      <c r="AU324" s="24" t="s">
        <v>86</v>
      </c>
      <c r="AY324" s="24" t="s">
        <v>127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24</v>
      </c>
      <c r="BK324" s="203">
        <f>ROUND(I324*H324,2)</f>
        <v>0</v>
      </c>
      <c r="BL324" s="24" t="s">
        <v>134</v>
      </c>
      <c r="BM324" s="24" t="s">
        <v>474</v>
      </c>
    </row>
    <row r="325" spans="2:65" s="1" customFormat="1" ht="24">
      <c r="B325" s="41"/>
      <c r="C325" s="63"/>
      <c r="D325" s="204" t="s">
        <v>136</v>
      </c>
      <c r="E325" s="63"/>
      <c r="F325" s="205" t="s">
        <v>475</v>
      </c>
      <c r="G325" s="63"/>
      <c r="H325" s="63"/>
      <c r="I325" s="163"/>
      <c r="J325" s="63"/>
      <c r="K325" s="63"/>
      <c r="L325" s="61"/>
      <c r="M325" s="206"/>
      <c r="N325" s="42"/>
      <c r="O325" s="42"/>
      <c r="P325" s="42"/>
      <c r="Q325" s="42"/>
      <c r="R325" s="42"/>
      <c r="S325" s="42"/>
      <c r="T325" s="78"/>
      <c r="AT325" s="24" t="s">
        <v>136</v>
      </c>
      <c r="AU325" s="24" t="s">
        <v>86</v>
      </c>
    </row>
    <row r="326" spans="2:65" s="10" customFormat="1" ht="29.85" customHeight="1">
      <c r="B326" s="176"/>
      <c r="C326" s="177"/>
      <c r="D326" s="178" t="s">
        <v>75</v>
      </c>
      <c r="E326" s="190" t="s">
        <v>186</v>
      </c>
      <c r="F326" s="190" t="s">
        <v>476</v>
      </c>
      <c r="G326" s="177"/>
      <c r="H326" s="177"/>
      <c r="I326" s="180"/>
      <c r="J326" s="191">
        <f>BK326</f>
        <v>0</v>
      </c>
      <c r="K326" s="177"/>
      <c r="L326" s="182"/>
      <c r="M326" s="183"/>
      <c r="N326" s="184"/>
      <c r="O326" s="184"/>
      <c r="P326" s="185">
        <f>SUM(P327:P413)</f>
        <v>0</v>
      </c>
      <c r="Q326" s="184"/>
      <c r="R326" s="185">
        <f>SUM(R327:R413)</f>
        <v>9.128295099999999</v>
      </c>
      <c r="S326" s="184"/>
      <c r="T326" s="186">
        <f>SUM(T327:T413)</f>
        <v>0</v>
      </c>
      <c r="AR326" s="187" t="s">
        <v>24</v>
      </c>
      <c r="AT326" s="188" t="s">
        <v>75</v>
      </c>
      <c r="AU326" s="188" t="s">
        <v>24</v>
      </c>
      <c r="AY326" s="187" t="s">
        <v>127</v>
      </c>
      <c r="BK326" s="189">
        <f>SUM(BK327:BK413)</f>
        <v>0</v>
      </c>
    </row>
    <row r="327" spans="2:65" s="1" customFormat="1" ht="25.5" customHeight="1">
      <c r="B327" s="41"/>
      <c r="C327" s="192" t="s">
        <v>477</v>
      </c>
      <c r="D327" s="192" t="s">
        <v>129</v>
      </c>
      <c r="E327" s="193" t="s">
        <v>478</v>
      </c>
      <c r="F327" s="194" t="s">
        <v>479</v>
      </c>
      <c r="G327" s="195" t="s">
        <v>150</v>
      </c>
      <c r="H327" s="196">
        <v>27</v>
      </c>
      <c r="I327" s="197"/>
      <c r="J327" s="198">
        <f>ROUND(I327*H327,2)</f>
        <v>0</v>
      </c>
      <c r="K327" s="194" t="s">
        <v>133</v>
      </c>
      <c r="L327" s="61"/>
      <c r="M327" s="199" t="s">
        <v>22</v>
      </c>
      <c r="N327" s="200" t="s">
        <v>47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4" t="s">
        <v>134</v>
      </c>
      <c r="AT327" s="24" t="s">
        <v>129</v>
      </c>
      <c r="AU327" s="24" t="s">
        <v>86</v>
      </c>
      <c r="AY327" s="24" t="s">
        <v>127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24</v>
      </c>
      <c r="BK327" s="203">
        <f>ROUND(I327*H327,2)</f>
        <v>0</v>
      </c>
      <c r="BL327" s="24" t="s">
        <v>134</v>
      </c>
      <c r="BM327" s="24" t="s">
        <v>480</v>
      </c>
    </row>
    <row r="328" spans="2:65" s="1" customFormat="1" ht="24">
      <c r="B328" s="41"/>
      <c r="C328" s="63"/>
      <c r="D328" s="204" t="s">
        <v>136</v>
      </c>
      <c r="E328" s="63"/>
      <c r="F328" s="205" t="s">
        <v>481</v>
      </c>
      <c r="G328" s="63"/>
      <c r="H328" s="63"/>
      <c r="I328" s="163"/>
      <c r="J328" s="63"/>
      <c r="K328" s="63"/>
      <c r="L328" s="61"/>
      <c r="M328" s="206"/>
      <c r="N328" s="42"/>
      <c r="O328" s="42"/>
      <c r="P328" s="42"/>
      <c r="Q328" s="42"/>
      <c r="R328" s="42"/>
      <c r="S328" s="42"/>
      <c r="T328" s="78"/>
      <c r="AT328" s="24" t="s">
        <v>136</v>
      </c>
      <c r="AU328" s="24" t="s">
        <v>86</v>
      </c>
    </row>
    <row r="329" spans="2:65" s="1" customFormat="1" ht="25.5" customHeight="1">
      <c r="B329" s="41"/>
      <c r="C329" s="192" t="s">
        <v>482</v>
      </c>
      <c r="D329" s="192" t="s">
        <v>129</v>
      </c>
      <c r="E329" s="193" t="s">
        <v>483</v>
      </c>
      <c r="F329" s="194" t="s">
        <v>484</v>
      </c>
      <c r="G329" s="195" t="s">
        <v>150</v>
      </c>
      <c r="H329" s="196">
        <v>45</v>
      </c>
      <c r="I329" s="197"/>
      <c r="J329" s="198">
        <f>ROUND(I329*H329,2)</f>
        <v>0</v>
      </c>
      <c r="K329" s="194" t="s">
        <v>22</v>
      </c>
      <c r="L329" s="61"/>
      <c r="M329" s="199" t="s">
        <v>22</v>
      </c>
      <c r="N329" s="200" t="s">
        <v>47</v>
      </c>
      <c r="O329" s="42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4" t="s">
        <v>134</v>
      </c>
      <c r="AT329" s="24" t="s">
        <v>129</v>
      </c>
      <c r="AU329" s="24" t="s">
        <v>86</v>
      </c>
      <c r="AY329" s="24" t="s">
        <v>127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24</v>
      </c>
      <c r="BK329" s="203">
        <f>ROUND(I329*H329,2)</f>
        <v>0</v>
      </c>
      <c r="BL329" s="24" t="s">
        <v>134</v>
      </c>
      <c r="BM329" s="24" t="s">
        <v>485</v>
      </c>
    </row>
    <row r="330" spans="2:65" s="1" customFormat="1" ht="24">
      <c r="B330" s="41"/>
      <c r="C330" s="63"/>
      <c r="D330" s="204" t="s">
        <v>136</v>
      </c>
      <c r="E330" s="63"/>
      <c r="F330" s="205" t="s">
        <v>486</v>
      </c>
      <c r="G330" s="63"/>
      <c r="H330" s="63"/>
      <c r="I330" s="163"/>
      <c r="J330" s="63"/>
      <c r="K330" s="63"/>
      <c r="L330" s="61"/>
      <c r="M330" s="206"/>
      <c r="N330" s="42"/>
      <c r="O330" s="42"/>
      <c r="P330" s="42"/>
      <c r="Q330" s="42"/>
      <c r="R330" s="42"/>
      <c r="S330" s="42"/>
      <c r="T330" s="78"/>
      <c r="AT330" s="24" t="s">
        <v>136</v>
      </c>
      <c r="AU330" s="24" t="s">
        <v>86</v>
      </c>
    </row>
    <row r="331" spans="2:65" s="1" customFormat="1" ht="25.5" customHeight="1">
      <c r="B331" s="41"/>
      <c r="C331" s="250" t="s">
        <v>487</v>
      </c>
      <c r="D331" s="250" t="s">
        <v>303</v>
      </c>
      <c r="E331" s="251" t="s">
        <v>488</v>
      </c>
      <c r="F331" s="252" t="s">
        <v>489</v>
      </c>
      <c r="G331" s="253" t="s">
        <v>150</v>
      </c>
      <c r="H331" s="254">
        <v>73.08</v>
      </c>
      <c r="I331" s="255"/>
      <c r="J331" s="256">
        <f>ROUND(I331*H331,2)</f>
        <v>0</v>
      </c>
      <c r="K331" s="252" t="s">
        <v>22</v>
      </c>
      <c r="L331" s="257"/>
      <c r="M331" s="258" t="s">
        <v>22</v>
      </c>
      <c r="N331" s="259" t="s">
        <v>47</v>
      </c>
      <c r="O331" s="42"/>
      <c r="P331" s="201">
        <f>O331*H331</f>
        <v>0</v>
      </c>
      <c r="Q331" s="201">
        <v>2.7E-4</v>
      </c>
      <c r="R331" s="201">
        <f>Q331*H331</f>
        <v>1.9731599999999998E-2</v>
      </c>
      <c r="S331" s="201">
        <v>0</v>
      </c>
      <c r="T331" s="202">
        <f>S331*H331</f>
        <v>0</v>
      </c>
      <c r="AR331" s="24" t="s">
        <v>186</v>
      </c>
      <c r="AT331" s="24" t="s">
        <v>303</v>
      </c>
      <c r="AU331" s="24" t="s">
        <v>86</v>
      </c>
      <c r="AY331" s="24" t="s">
        <v>127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24</v>
      </c>
      <c r="BK331" s="203">
        <f>ROUND(I331*H331,2)</f>
        <v>0</v>
      </c>
      <c r="BL331" s="24" t="s">
        <v>134</v>
      </c>
      <c r="BM331" s="24" t="s">
        <v>490</v>
      </c>
    </row>
    <row r="332" spans="2:65" s="1" customFormat="1" ht="12">
      <c r="B332" s="41"/>
      <c r="C332" s="63"/>
      <c r="D332" s="204" t="s">
        <v>136</v>
      </c>
      <c r="E332" s="63"/>
      <c r="F332" s="205" t="s">
        <v>489</v>
      </c>
      <c r="G332" s="63"/>
      <c r="H332" s="63"/>
      <c r="I332" s="163"/>
      <c r="J332" s="63"/>
      <c r="K332" s="63"/>
      <c r="L332" s="61"/>
      <c r="M332" s="206"/>
      <c r="N332" s="42"/>
      <c r="O332" s="42"/>
      <c r="P332" s="42"/>
      <c r="Q332" s="42"/>
      <c r="R332" s="42"/>
      <c r="S332" s="42"/>
      <c r="T332" s="78"/>
      <c r="AT332" s="24" t="s">
        <v>136</v>
      </c>
      <c r="AU332" s="24" t="s">
        <v>86</v>
      </c>
    </row>
    <row r="333" spans="2:65" s="12" customFormat="1" ht="12">
      <c r="B333" s="217"/>
      <c r="C333" s="218"/>
      <c r="D333" s="204" t="s">
        <v>138</v>
      </c>
      <c r="E333" s="219" t="s">
        <v>22</v>
      </c>
      <c r="F333" s="220" t="s">
        <v>491</v>
      </c>
      <c r="G333" s="218"/>
      <c r="H333" s="221">
        <v>73.08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138</v>
      </c>
      <c r="AU333" s="227" t="s">
        <v>86</v>
      </c>
      <c r="AV333" s="12" t="s">
        <v>86</v>
      </c>
      <c r="AW333" s="12" t="s">
        <v>39</v>
      </c>
      <c r="AX333" s="12" t="s">
        <v>24</v>
      </c>
      <c r="AY333" s="227" t="s">
        <v>127</v>
      </c>
    </row>
    <row r="334" spans="2:65" s="1" customFormat="1" ht="25.5" customHeight="1">
      <c r="B334" s="41"/>
      <c r="C334" s="192" t="s">
        <v>492</v>
      </c>
      <c r="D334" s="192" t="s">
        <v>129</v>
      </c>
      <c r="E334" s="193" t="s">
        <v>483</v>
      </c>
      <c r="F334" s="194" t="s">
        <v>484</v>
      </c>
      <c r="G334" s="195" t="s">
        <v>150</v>
      </c>
      <c r="H334" s="196">
        <v>734</v>
      </c>
      <c r="I334" s="197"/>
      <c r="J334" s="198">
        <f>ROUND(I334*H334,2)</f>
        <v>0</v>
      </c>
      <c r="K334" s="194" t="s">
        <v>22</v>
      </c>
      <c r="L334" s="61"/>
      <c r="M334" s="199" t="s">
        <v>22</v>
      </c>
      <c r="N334" s="200" t="s">
        <v>47</v>
      </c>
      <c r="O334" s="42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134</v>
      </c>
      <c r="AT334" s="24" t="s">
        <v>129</v>
      </c>
      <c r="AU334" s="24" t="s">
        <v>86</v>
      </c>
      <c r="AY334" s="24" t="s">
        <v>127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24</v>
      </c>
      <c r="BK334" s="203">
        <f>ROUND(I334*H334,2)</f>
        <v>0</v>
      </c>
      <c r="BL334" s="24" t="s">
        <v>134</v>
      </c>
      <c r="BM334" s="24" t="s">
        <v>493</v>
      </c>
    </row>
    <row r="335" spans="2:65" s="1" customFormat="1" ht="24">
      <c r="B335" s="41"/>
      <c r="C335" s="63"/>
      <c r="D335" s="204" t="s">
        <v>136</v>
      </c>
      <c r="E335" s="63"/>
      <c r="F335" s="205" t="s">
        <v>486</v>
      </c>
      <c r="G335" s="63"/>
      <c r="H335" s="63"/>
      <c r="I335" s="163"/>
      <c r="J335" s="63"/>
      <c r="K335" s="63"/>
      <c r="L335" s="61"/>
      <c r="M335" s="206"/>
      <c r="N335" s="42"/>
      <c r="O335" s="42"/>
      <c r="P335" s="42"/>
      <c r="Q335" s="42"/>
      <c r="R335" s="42"/>
      <c r="S335" s="42"/>
      <c r="T335" s="78"/>
      <c r="AT335" s="24" t="s">
        <v>136</v>
      </c>
      <c r="AU335" s="24" t="s">
        <v>86</v>
      </c>
    </row>
    <row r="336" spans="2:65" s="1" customFormat="1" ht="25.5" customHeight="1">
      <c r="B336" s="41"/>
      <c r="C336" s="250" t="s">
        <v>494</v>
      </c>
      <c r="D336" s="250" t="s">
        <v>303</v>
      </c>
      <c r="E336" s="251" t="s">
        <v>495</v>
      </c>
      <c r="F336" s="252" t="s">
        <v>496</v>
      </c>
      <c r="G336" s="253" t="s">
        <v>150</v>
      </c>
      <c r="H336" s="254">
        <v>745.01</v>
      </c>
      <c r="I336" s="255"/>
      <c r="J336" s="256">
        <f>ROUND(I336*H336,2)</f>
        <v>0</v>
      </c>
      <c r="K336" s="252" t="s">
        <v>22</v>
      </c>
      <c r="L336" s="257"/>
      <c r="M336" s="258" t="s">
        <v>22</v>
      </c>
      <c r="N336" s="259" t="s">
        <v>47</v>
      </c>
      <c r="O336" s="42"/>
      <c r="P336" s="201">
        <f>O336*H336</f>
        <v>0</v>
      </c>
      <c r="Q336" s="201">
        <v>1.1000000000000001E-3</v>
      </c>
      <c r="R336" s="201">
        <f>Q336*H336</f>
        <v>0.81951099999999999</v>
      </c>
      <c r="S336" s="201">
        <v>0</v>
      </c>
      <c r="T336" s="202">
        <f>S336*H336</f>
        <v>0</v>
      </c>
      <c r="AR336" s="24" t="s">
        <v>186</v>
      </c>
      <c r="AT336" s="24" t="s">
        <v>303</v>
      </c>
      <c r="AU336" s="24" t="s">
        <v>86</v>
      </c>
      <c r="AY336" s="24" t="s">
        <v>127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24</v>
      </c>
      <c r="BK336" s="203">
        <f>ROUND(I336*H336,2)</f>
        <v>0</v>
      </c>
      <c r="BL336" s="24" t="s">
        <v>134</v>
      </c>
      <c r="BM336" s="24" t="s">
        <v>497</v>
      </c>
    </row>
    <row r="337" spans="2:65" s="1" customFormat="1" ht="12">
      <c r="B337" s="41"/>
      <c r="C337" s="63"/>
      <c r="D337" s="204" t="s">
        <v>136</v>
      </c>
      <c r="E337" s="63"/>
      <c r="F337" s="205" t="s">
        <v>496</v>
      </c>
      <c r="G337" s="63"/>
      <c r="H337" s="63"/>
      <c r="I337" s="163"/>
      <c r="J337" s="63"/>
      <c r="K337" s="63"/>
      <c r="L337" s="61"/>
      <c r="M337" s="206"/>
      <c r="N337" s="42"/>
      <c r="O337" s="42"/>
      <c r="P337" s="42"/>
      <c r="Q337" s="42"/>
      <c r="R337" s="42"/>
      <c r="S337" s="42"/>
      <c r="T337" s="78"/>
      <c r="AT337" s="24" t="s">
        <v>136</v>
      </c>
      <c r="AU337" s="24" t="s">
        <v>86</v>
      </c>
    </row>
    <row r="338" spans="2:65" s="12" customFormat="1" ht="12">
      <c r="B338" s="217"/>
      <c r="C338" s="218"/>
      <c r="D338" s="204" t="s">
        <v>138</v>
      </c>
      <c r="E338" s="219" t="s">
        <v>22</v>
      </c>
      <c r="F338" s="220" t="s">
        <v>498</v>
      </c>
      <c r="G338" s="218"/>
      <c r="H338" s="221">
        <v>745.01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138</v>
      </c>
      <c r="AU338" s="227" t="s">
        <v>86</v>
      </c>
      <c r="AV338" s="12" t="s">
        <v>86</v>
      </c>
      <c r="AW338" s="12" t="s">
        <v>39</v>
      </c>
      <c r="AX338" s="12" t="s">
        <v>24</v>
      </c>
      <c r="AY338" s="227" t="s">
        <v>127</v>
      </c>
    </row>
    <row r="339" spans="2:65" s="1" customFormat="1" ht="16.5" customHeight="1">
      <c r="B339" s="41"/>
      <c r="C339" s="192" t="s">
        <v>499</v>
      </c>
      <c r="D339" s="192" t="s">
        <v>129</v>
      </c>
      <c r="E339" s="193" t="s">
        <v>500</v>
      </c>
      <c r="F339" s="194" t="s">
        <v>501</v>
      </c>
      <c r="G339" s="195" t="s">
        <v>150</v>
      </c>
      <c r="H339" s="196">
        <v>806</v>
      </c>
      <c r="I339" s="197"/>
      <c r="J339" s="198">
        <f>ROUND(I339*H339,2)</f>
        <v>0</v>
      </c>
      <c r="K339" s="194" t="s">
        <v>133</v>
      </c>
      <c r="L339" s="61"/>
      <c r="M339" s="199" t="s">
        <v>22</v>
      </c>
      <c r="N339" s="200" t="s">
        <v>47</v>
      </c>
      <c r="O339" s="42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4" t="s">
        <v>134</v>
      </c>
      <c r="AT339" s="24" t="s">
        <v>129</v>
      </c>
      <c r="AU339" s="24" t="s">
        <v>86</v>
      </c>
      <c r="AY339" s="24" t="s">
        <v>127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24</v>
      </c>
      <c r="BK339" s="203">
        <f>ROUND(I339*H339,2)</f>
        <v>0</v>
      </c>
      <c r="BL339" s="24" t="s">
        <v>134</v>
      </c>
      <c r="BM339" s="24" t="s">
        <v>502</v>
      </c>
    </row>
    <row r="340" spans="2:65" s="1" customFormat="1" ht="12">
      <c r="B340" s="41"/>
      <c r="C340" s="63"/>
      <c r="D340" s="204" t="s">
        <v>136</v>
      </c>
      <c r="E340" s="63"/>
      <c r="F340" s="205" t="s">
        <v>501</v>
      </c>
      <c r="G340" s="63"/>
      <c r="H340" s="63"/>
      <c r="I340" s="163"/>
      <c r="J340" s="63"/>
      <c r="K340" s="63"/>
      <c r="L340" s="61"/>
      <c r="M340" s="206"/>
      <c r="N340" s="42"/>
      <c r="O340" s="42"/>
      <c r="P340" s="42"/>
      <c r="Q340" s="42"/>
      <c r="R340" s="42"/>
      <c r="S340" s="42"/>
      <c r="T340" s="78"/>
      <c r="AT340" s="24" t="s">
        <v>136</v>
      </c>
      <c r="AU340" s="24" t="s">
        <v>86</v>
      </c>
    </row>
    <row r="341" spans="2:65" s="12" customFormat="1" ht="12">
      <c r="B341" s="217"/>
      <c r="C341" s="218"/>
      <c r="D341" s="204" t="s">
        <v>138</v>
      </c>
      <c r="E341" s="219" t="s">
        <v>22</v>
      </c>
      <c r="F341" s="220" t="s">
        <v>503</v>
      </c>
      <c r="G341" s="218"/>
      <c r="H341" s="221">
        <v>806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138</v>
      </c>
      <c r="AU341" s="227" t="s">
        <v>86</v>
      </c>
      <c r="AV341" s="12" t="s">
        <v>86</v>
      </c>
      <c r="AW341" s="12" t="s">
        <v>39</v>
      </c>
      <c r="AX341" s="12" t="s">
        <v>24</v>
      </c>
      <c r="AY341" s="227" t="s">
        <v>127</v>
      </c>
    </row>
    <row r="342" spans="2:65" s="1" customFormat="1" ht="16.5" customHeight="1">
      <c r="B342" s="41"/>
      <c r="C342" s="192" t="s">
        <v>504</v>
      </c>
      <c r="D342" s="192" t="s">
        <v>129</v>
      </c>
      <c r="E342" s="193" t="s">
        <v>505</v>
      </c>
      <c r="F342" s="194" t="s">
        <v>506</v>
      </c>
      <c r="G342" s="195" t="s">
        <v>150</v>
      </c>
      <c r="H342" s="196">
        <v>806</v>
      </c>
      <c r="I342" s="197"/>
      <c r="J342" s="198">
        <f>ROUND(I342*H342,2)</f>
        <v>0</v>
      </c>
      <c r="K342" s="194" t="s">
        <v>133</v>
      </c>
      <c r="L342" s="61"/>
      <c r="M342" s="199" t="s">
        <v>22</v>
      </c>
      <c r="N342" s="200" t="s">
        <v>47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134</v>
      </c>
      <c r="AT342" s="24" t="s">
        <v>129</v>
      </c>
      <c r="AU342" s="24" t="s">
        <v>86</v>
      </c>
      <c r="AY342" s="24" t="s">
        <v>127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134</v>
      </c>
      <c r="BM342" s="24" t="s">
        <v>507</v>
      </c>
    </row>
    <row r="343" spans="2:65" s="1" customFormat="1" ht="12">
      <c r="B343" s="41"/>
      <c r="C343" s="63"/>
      <c r="D343" s="204" t="s">
        <v>136</v>
      </c>
      <c r="E343" s="63"/>
      <c r="F343" s="205" t="s">
        <v>508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4" t="s">
        <v>136</v>
      </c>
      <c r="AU343" s="24" t="s">
        <v>86</v>
      </c>
    </row>
    <row r="344" spans="2:65" s="1" customFormat="1" ht="16.5" customHeight="1">
      <c r="B344" s="41"/>
      <c r="C344" s="192" t="s">
        <v>509</v>
      </c>
      <c r="D344" s="192" t="s">
        <v>129</v>
      </c>
      <c r="E344" s="193" t="s">
        <v>510</v>
      </c>
      <c r="F344" s="194" t="s">
        <v>511</v>
      </c>
      <c r="G344" s="195" t="s">
        <v>150</v>
      </c>
      <c r="H344" s="196">
        <v>817.95</v>
      </c>
      <c r="I344" s="197"/>
      <c r="J344" s="198">
        <f>ROUND(I344*H344,2)</f>
        <v>0</v>
      </c>
      <c r="K344" s="194" t="s">
        <v>22</v>
      </c>
      <c r="L344" s="61"/>
      <c r="M344" s="199" t="s">
        <v>22</v>
      </c>
      <c r="N344" s="200" t="s">
        <v>47</v>
      </c>
      <c r="O344" s="42"/>
      <c r="P344" s="201">
        <f>O344*H344</f>
        <v>0</v>
      </c>
      <c r="Q344" s="201">
        <v>1.9000000000000001E-4</v>
      </c>
      <c r="R344" s="201">
        <f>Q344*H344</f>
        <v>0.15541050000000001</v>
      </c>
      <c r="S344" s="201">
        <v>0</v>
      </c>
      <c r="T344" s="202">
        <f>S344*H344</f>
        <v>0</v>
      </c>
      <c r="AR344" s="24" t="s">
        <v>134</v>
      </c>
      <c r="AT344" s="24" t="s">
        <v>129</v>
      </c>
      <c r="AU344" s="24" t="s">
        <v>86</v>
      </c>
      <c r="AY344" s="24" t="s">
        <v>127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4" t="s">
        <v>24</v>
      </c>
      <c r="BK344" s="203">
        <f>ROUND(I344*H344,2)</f>
        <v>0</v>
      </c>
      <c r="BL344" s="24" t="s">
        <v>134</v>
      </c>
      <c r="BM344" s="24" t="s">
        <v>512</v>
      </c>
    </row>
    <row r="345" spans="2:65" s="1" customFormat="1" ht="12">
      <c r="B345" s="41"/>
      <c r="C345" s="63"/>
      <c r="D345" s="204" t="s">
        <v>136</v>
      </c>
      <c r="E345" s="63"/>
      <c r="F345" s="205" t="s">
        <v>511</v>
      </c>
      <c r="G345" s="63"/>
      <c r="H345" s="63"/>
      <c r="I345" s="163"/>
      <c r="J345" s="63"/>
      <c r="K345" s="63"/>
      <c r="L345" s="61"/>
      <c r="M345" s="206"/>
      <c r="N345" s="42"/>
      <c r="O345" s="42"/>
      <c r="P345" s="42"/>
      <c r="Q345" s="42"/>
      <c r="R345" s="42"/>
      <c r="S345" s="42"/>
      <c r="T345" s="78"/>
      <c r="AT345" s="24" t="s">
        <v>136</v>
      </c>
      <c r="AU345" s="24" t="s">
        <v>86</v>
      </c>
    </row>
    <row r="346" spans="2:65" s="12" customFormat="1" ht="12">
      <c r="B346" s="217"/>
      <c r="C346" s="218"/>
      <c r="D346" s="204" t="s">
        <v>138</v>
      </c>
      <c r="E346" s="219" t="s">
        <v>22</v>
      </c>
      <c r="F346" s="220" t="s">
        <v>513</v>
      </c>
      <c r="G346" s="218"/>
      <c r="H346" s="221">
        <v>817.95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138</v>
      </c>
      <c r="AU346" s="227" t="s">
        <v>86</v>
      </c>
      <c r="AV346" s="12" t="s">
        <v>86</v>
      </c>
      <c r="AW346" s="12" t="s">
        <v>39</v>
      </c>
      <c r="AX346" s="12" t="s">
        <v>24</v>
      </c>
      <c r="AY346" s="227" t="s">
        <v>127</v>
      </c>
    </row>
    <row r="347" spans="2:65" s="1" customFormat="1" ht="16.5" customHeight="1">
      <c r="B347" s="41"/>
      <c r="C347" s="192" t="s">
        <v>514</v>
      </c>
      <c r="D347" s="192" t="s">
        <v>129</v>
      </c>
      <c r="E347" s="193" t="s">
        <v>515</v>
      </c>
      <c r="F347" s="194" t="s">
        <v>516</v>
      </c>
      <c r="G347" s="195" t="s">
        <v>150</v>
      </c>
      <c r="H347" s="196">
        <v>27</v>
      </c>
      <c r="I347" s="197"/>
      <c r="J347" s="198">
        <f>ROUND(I347*H347,2)</f>
        <v>0</v>
      </c>
      <c r="K347" s="194" t="s">
        <v>133</v>
      </c>
      <c r="L347" s="61"/>
      <c r="M347" s="199" t="s">
        <v>22</v>
      </c>
      <c r="N347" s="200" t="s">
        <v>47</v>
      </c>
      <c r="O347" s="42"/>
      <c r="P347" s="201">
        <f>O347*H347</f>
        <v>0</v>
      </c>
      <c r="Q347" s="201">
        <v>9.0000000000000006E-5</v>
      </c>
      <c r="R347" s="201">
        <f>Q347*H347</f>
        <v>2.4300000000000003E-3</v>
      </c>
      <c r="S347" s="201">
        <v>0</v>
      </c>
      <c r="T347" s="202">
        <f>S347*H347</f>
        <v>0</v>
      </c>
      <c r="AR347" s="24" t="s">
        <v>134</v>
      </c>
      <c r="AT347" s="24" t="s">
        <v>129</v>
      </c>
      <c r="AU347" s="24" t="s">
        <v>86</v>
      </c>
      <c r="AY347" s="24" t="s">
        <v>127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4" t="s">
        <v>24</v>
      </c>
      <c r="BK347" s="203">
        <f>ROUND(I347*H347,2)</f>
        <v>0</v>
      </c>
      <c r="BL347" s="24" t="s">
        <v>134</v>
      </c>
      <c r="BM347" s="24" t="s">
        <v>517</v>
      </c>
    </row>
    <row r="348" spans="2:65" s="1" customFormat="1" ht="12">
      <c r="B348" s="41"/>
      <c r="C348" s="63"/>
      <c r="D348" s="204" t="s">
        <v>136</v>
      </c>
      <c r="E348" s="63"/>
      <c r="F348" s="205" t="s">
        <v>518</v>
      </c>
      <c r="G348" s="63"/>
      <c r="H348" s="63"/>
      <c r="I348" s="163"/>
      <c r="J348" s="63"/>
      <c r="K348" s="63"/>
      <c r="L348" s="61"/>
      <c r="M348" s="206"/>
      <c r="N348" s="42"/>
      <c r="O348" s="42"/>
      <c r="P348" s="42"/>
      <c r="Q348" s="42"/>
      <c r="R348" s="42"/>
      <c r="S348" s="42"/>
      <c r="T348" s="78"/>
      <c r="AT348" s="24" t="s">
        <v>136</v>
      </c>
      <c r="AU348" s="24" t="s">
        <v>86</v>
      </c>
    </row>
    <row r="349" spans="2:65" s="12" customFormat="1" ht="12">
      <c r="B349" s="217"/>
      <c r="C349" s="218"/>
      <c r="D349" s="204" t="s">
        <v>138</v>
      </c>
      <c r="E349" s="219" t="s">
        <v>22</v>
      </c>
      <c r="F349" s="220" t="s">
        <v>519</v>
      </c>
      <c r="G349" s="218"/>
      <c r="H349" s="221">
        <v>27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138</v>
      </c>
      <c r="AU349" s="227" t="s">
        <v>86</v>
      </c>
      <c r="AV349" s="12" t="s">
        <v>86</v>
      </c>
      <c r="AW349" s="12" t="s">
        <v>39</v>
      </c>
      <c r="AX349" s="12" t="s">
        <v>24</v>
      </c>
      <c r="AY349" s="227" t="s">
        <v>127</v>
      </c>
    </row>
    <row r="350" spans="2:65" s="1" customFormat="1" ht="16.5" customHeight="1">
      <c r="B350" s="41"/>
      <c r="C350" s="192" t="s">
        <v>520</v>
      </c>
      <c r="D350" s="192" t="s">
        <v>129</v>
      </c>
      <c r="E350" s="193" t="s">
        <v>521</v>
      </c>
      <c r="F350" s="194" t="s">
        <v>522</v>
      </c>
      <c r="G350" s="195" t="s">
        <v>523</v>
      </c>
      <c r="H350" s="196">
        <v>9</v>
      </c>
      <c r="I350" s="197"/>
      <c r="J350" s="198">
        <f>ROUND(I350*H350,2)</f>
        <v>0</v>
      </c>
      <c r="K350" s="194" t="s">
        <v>133</v>
      </c>
      <c r="L350" s="61"/>
      <c r="M350" s="199" t="s">
        <v>22</v>
      </c>
      <c r="N350" s="200" t="s">
        <v>47</v>
      </c>
      <c r="O350" s="42"/>
      <c r="P350" s="201">
        <f>O350*H350</f>
        <v>0</v>
      </c>
      <c r="Q350" s="201">
        <v>0.46009</v>
      </c>
      <c r="R350" s="201">
        <f>Q350*H350</f>
        <v>4.1408100000000001</v>
      </c>
      <c r="S350" s="201">
        <v>0</v>
      </c>
      <c r="T350" s="202">
        <f>S350*H350</f>
        <v>0</v>
      </c>
      <c r="AR350" s="24" t="s">
        <v>134</v>
      </c>
      <c r="AT350" s="24" t="s">
        <v>129</v>
      </c>
      <c r="AU350" s="24" t="s">
        <v>86</v>
      </c>
      <c r="AY350" s="24" t="s">
        <v>127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24</v>
      </c>
      <c r="BK350" s="203">
        <f>ROUND(I350*H350,2)</f>
        <v>0</v>
      </c>
      <c r="BL350" s="24" t="s">
        <v>134</v>
      </c>
      <c r="BM350" s="24" t="s">
        <v>524</v>
      </c>
    </row>
    <row r="351" spans="2:65" s="1" customFormat="1" ht="12">
      <c r="B351" s="41"/>
      <c r="C351" s="63"/>
      <c r="D351" s="204" t="s">
        <v>136</v>
      </c>
      <c r="E351" s="63"/>
      <c r="F351" s="205" t="s">
        <v>525</v>
      </c>
      <c r="G351" s="63"/>
      <c r="H351" s="63"/>
      <c r="I351" s="163"/>
      <c r="J351" s="63"/>
      <c r="K351" s="63"/>
      <c r="L351" s="61"/>
      <c r="M351" s="206"/>
      <c r="N351" s="42"/>
      <c r="O351" s="42"/>
      <c r="P351" s="42"/>
      <c r="Q351" s="42"/>
      <c r="R351" s="42"/>
      <c r="S351" s="42"/>
      <c r="T351" s="78"/>
      <c r="AT351" s="24" t="s">
        <v>136</v>
      </c>
      <c r="AU351" s="24" t="s">
        <v>86</v>
      </c>
    </row>
    <row r="352" spans="2:65" s="1" customFormat="1" ht="16.5" customHeight="1">
      <c r="B352" s="41"/>
      <c r="C352" s="192" t="s">
        <v>526</v>
      </c>
      <c r="D352" s="192" t="s">
        <v>129</v>
      </c>
      <c r="E352" s="193" t="s">
        <v>527</v>
      </c>
      <c r="F352" s="194" t="s">
        <v>528</v>
      </c>
      <c r="G352" s="195" t="s">
        <v>523</v>
      </c>
      <c r="H352" s="196">
        <v>25</v>
      </c>
      <c r="I352" s="197"/>
      <c r="J352" s="198">
        <f>ROUND(I352*H352,2)</f>
        <v>0</v>
      </c>
      <c r="K352" s="194" t="s">
        <v>133</v>
      </c>
      <c r="L352" s="61"/>
      <c r="M352" s="199" t="s">
        <v>22</v>
      </c>
      <c r="N352" s="200" t="s">
        <v>47</v>
      </c>
      <c r="O352" s="42"/>
      <c r="P352" s="201">
        <f>O352*H352</f>
        <v>0</v>
      </c>
      <c r="Q352" s="201">
        <v>3.1E-4</v>
      </c>
      <c r="R352" s="201">
        <f>Q352*H352</f>
        <v>7.7499999999999999E-3</v>
      </c>
      <c r="S352" s="201">
        <v>0</v>
      </c>
      <c r="T352" s="202">
        <f>S352*H352</f>
        <v>0</v>
      </c>
      <c r="AR352" s="24" t="s">
        <v>134</v>
      </c>
      <c r="AT352" s="24" t="s">
        <v>129</v>
      </c>
      <c r="AU352" s="24" t="s">
        <v>86</v>
      </c>
      <c r="AY352" s="24" t="s">
        <v>127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134</v>
      </c>
      <c r="BM352" s="24" t="s">
        <v>529</v>
      </c>
    </row>
    <row r="353" spans="2:65" s="1" customFormat="1" ht="12">
      <c r="B353" s="41"/>
      <c r="C353" s="63"/>
      <c r="D353" s="204" t="s">
        <v>136</v>
      </c>
      <c r="E353" s="63"/>
      <c r="F353" s="205" t="s">
        <v>530</v>
      </c>
      <c r="G353" s="63"/>
      <c r="H353" s="63"/>
      <c r="I353" s="163"/>
      <c r="J353" s="63"/>
      <c r="K353" s="63"/>
      <c r="L353" s="61"/>
      <c r="M353" s="206"/>
      <c r="N353" s="42"/>
      <c r="O353" s="42"/>
      <c r="P353" s="42"/>
      <c r="Q353" s="42"/>
      <c r="R353" s="42"/>
      <c r="S353" s="42"/>
      <c r="T353" s="78"/>
      <c r="AT353" s="24" t="s">
        <v>136</v>
      </c>
      <c r="AU353" s="24" t="s">
        <v>86</v>
      </c>
    </row>
    <row r="354" spans="2:65" s="1" customFormat="1" ht="16.5" customHeight="1">
      <c r="B354" s="41"/>
      <c r="C354" s="192" t="s">
        <v>531</v>
      </c>
      <c r="D354" s="192" t="s">
        <v>129</v>
      </c>
      <c r="E354" s="193" t="s">
        <v>532</v>
      </c>
      <c r="F354" s="194" t="s">
        <v>533</v>
      </c>
      <c r="G354" s="195" t="s">
        <v>523</v>
      </c>
      <c r="H354" s="196">
        <v>21</v>
      </c>
      <c r="I354" s="197"/>
      <c r="J354" s="198">
        <f>ROUND(I354*H354,2)</f>
        <v>0</v>
      </c>
      <c r="K354" s="194" t="s">
        <v>133</v>
      </c>
      <c r="L354" s="61"/>
      <c r="M354" s="199" t="s">
        <v>22</v>
      </c>
      <c r="N354" s="200" t="s">
        <v>47</v>
      </c>
      <c r="O354" s="42"/>
      <c r="P354" s="201">
        <f>O354*H354</f>
        <v>0</v>
      </c>
      <c r="Q354" s="201">
        <v>1.67E-3</v>
      </c>
      <c r="R354" s="201">
        <f>Q354*H354</f>
        <v>3.5070000000000004E-2</v>
      </c>
      <c r="S354" s="201">
        <v>0</v>
      </c>
      <c r="T354" s="202">
        <f>S354*H354</f>
        <v>0</v>
      </c>
      <c r="AR354" s="24" t="s">
        <v>134</v>
      </c>
      <c r="AT354" s="24" t="s">
        <v>129</v>
      </c>
      <c r="AU354" s="24" t="s">
        <v>86</v>
      </c>
      <c r="AY354" s="24" t="s">
        <v>127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24</v>
      </c>
      <c r="BK354" s="203">
        <f>ROUND(I354*H354,2)</f>
        <v>0</v>
      </c>
      <c r="BL354" s="24" t="s">
        <v>134</v>
      </c>
      <c r="BM354" s="24" t="s">
        <v>534</v>
      </c>
    </row>
    <row r="355" spans="2:65" s="1" customFormat="1" ht="24">
      <c r="B355" s="41"/>
      <c r="C355" s="63"/>
      <c r="D355" s="204" t="s">
        <v>136</v>
      </c>
      <c r="E355" s="63"/>
      <c r="F355" s="205" t="s">
        <v>535</v>
      </c>
      <c r="G355" s="63"/>
      <c r="H355" s="63"/>
      <c r="I355" s="163"/>
      <c r="J355" s="63"/>
      <c r="K355" s="63"/>
      <c r="L355" s="61"/>
      <c r="M355" s="206"/>
      <c r="N355" s="42"/>
      <c r="O355" s="42"/>
      <c r="P355" s="42"/>
      <c r="Q355" s="42"/>
      <c r="R355" s="42"/>
      <c r="S355" s="42"/>
      <c r="T355" s="78"/>
      <c r="AT355" s="24" t="s">
        <v>136</v>
      </c>
      <c r="AU355" s="24" t="s">
        <v>86</v>
      </c>
    </row>
    <row r="356" spans="2:65" s="1" customFormat="1" ht="16.5" customHeight="1">
      <c r="B356" s="41"/>
      <c r="C356" s="250" t="s">
        <v>536</v>
      </c>
      <c r="D356" s="250" t="s">
        <v>303</v>
      </c>
      <c r="E356" s="251" t="s">
        <v>537</v>
      </c>
      <c r="F356" s="252" t="s">
        <v>538</v>
      </c>
      <c r="G356" s="253" t="s">
        <v>539</v>
      </c>
      <c r="H356" s="254">
        <v>2</v>
      </c>
      <c r="I356" s="255"/>
      <c r="J356" s="256">
        <f>ROUND(I356*H356,2)</f>
        <v>0</v>
      </c>
      <c r="K356" s="252" t="s">
        <v>22</v>
      </c>
      <c r="L356" s="257"/>
      <c r="M356" s="258" t="s">
        <v>22</v>
      </c>
      <c r="N356" s="259" t="s">
        <v>47</v>
      </c>
      <c r="O356" s="42"/>
      <c r="P356" s="201">
        <f>O356*H356</f>
        <v>0</v>
      </c>
      <c r="Q356" s="201">
        <v>4.8399999999999997E-3</v>
      </c>
      <c r="R356" s="201">
        <f>Q356*H356</f>
        <v>9.6799999999999994E-3</v>
      </c>
      <c r="S356" s="201">
        <v>0</v>
      </c>
      <c r="T356" s="202">
        <f>S356*H356</f>
        <v>0</v>
      </c>
      <c r="AR356" s="24" t="s">
        <v>186</v>
      </c>
      <c r="AT356" s="24" t="s">
        <v>303</v>
      </c>
      <c r="AU356" s="24" t="s">
        <v>86</v>
      </c>
      <c r="AY356" s="24" t="s">
        <v>127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24" t="s">
        <v>24</v>
      </c>
      <c r="BK356" s="203">
        <f>ROUND(I356*H356,2)</f>
        <v>0</v>
      </c>
      <c r="BL356" s="24" t="s">
        <v>134</v>
      </c>
      <c r="BM356" s="24" t="s">
        <v>540</v>
      </c>
    </row>
    <row r="357" spans="2:65" s="1" customFormat="1" ht="12">
      <c r="B357" s="41"/>
      <c r="C357" s="63"/>
      <c r="D357" s="204" t="s">
        <v>136</v>
      </c>
      <c r="E357" s="63"/>
      <c r="F357" s="205" t="s">
        <v>538</v>
      </c>
      <c r="G357" s="63"/>
      <c r="H357" s="63"/>
      <c r="I357" s="163"/>
      <c r="J357" s="63"/>
      <c r="K357" s="63"/>
      <c r="L357" s="61"/>
      <c r="M357" s="206"/>
      <c r="N357" s="42"/>
      <c r="O357" s="42"/>
      <c r="P357" s="42"/>
      <c r="Q357" s="42"/>
      <c r="R357" s="42"/>
      <c r="S357" s="42"/>
      <c r="T357" s="78"/>
      <c r="AT357" s="24" t="s">
        <v>136</v>
      </c>
      <c r="AU357" s="24" t="s">
        <v>86</v>
      </c>
    </row>
    <row r="358" spans="2:65" s="12" customFormat="1" ht="12">
      <c r="B358" s="217"/>
      <c r="C358" s="218"/>
      <c r="D358" s="204" t="s">
        <v>138</v>
      </c>
      <c r="E358" s="219" t="s">
        <v>22</v>
      </c>
      <c r="F358" s="220" t="s">
        <v>541</v>
      </c>
      <c r="G358" s="218"/>
      <c r="H358" s="221">
        <v>2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138</v>
      </c>
      <c r="AU358" s="227" t="s">
        <v>86</v>
      </c>
      <c r="AV358" s="12" t="s">
        <v>86</v>
      </c>
      <c r="AW358" s="12" t="s">
        <v>39</v>
      </c>
      <c r="AX358" s="12" t="s">
        <v>24</v>
      </c>
      <c r="AY358" s="227" t="s">
        <v>127</v>
      </c>
    </row>
    <row r="359" spans="2:65" s="1" customFormat="1" ht="16.5" customHeight="1">
      <c r="B359" s="41"/>
      <c r="C359" s="250" t="s">
        <v>542</v>
      </c>
      <c r="D359" s="250" t="s">
        <v>303</v>
      </c>
      <c r="E359" s="251" t="s">
        <v>543</v>
      </c>
      <c r="F359" s="252" t="s">
        <v>544</v>
      </c>
      <c r="G359" s="253" t="s">
        <v>539</v>
      </c>
      <c r="H359" s="254">
        <v>19</v>
      </c>
      <c r="I359" s="255"/>
      <c r="J359" s="256">
        <f>ROUND(I359*H359,2)</f>
        <v>0</v>
      </c>
      <c r="K359" s="252" t="s">
        <v>22</v>
      </c>
      <c r="L359" s="257"/>
      <c r="M359" s="258" t="s">
        <v>22</v>
      </c>
      <c r="N359" s="259" t="s">
        <v>47</v>
      </c>
      <c r="O359" s="42"/>
      <c r="P359" s="201">
        <f>O359*H359</f>
        <v>0</v>
      </c>
      <c r="Q359" s="201">
        <v>6.4999999999999997E-4</v>
      </c>
      <c r="R359" s="201">
        <f>Q359*H359</f>
        <v>1.235E-2</v>
      </c>
      <c r="S359" s="201">
        <v>0</v>
      </c>
      <c r="T359" s="202">
        <f>S359*H359</f>
        <v>0</v>
      </c>
      <c r="AR359" s="24" t="s">
        <v>186</v>
      </c>
      <c r="AT359" s="24" t="s">
        <v>303</v>
      </c>
      <c r="AU359" s="24" t="s">
        <v>86</v>
      </c>
      <c r="AY359" s="24" t="s">
        <v>127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24</v>
      </c>
      <c r="BK359" s="203">
        <f>ROUND(I359*H359,2)</f>
        <v>0</v>
      </c>
      <c r="BL359" s="24" t="s">
        <v>134</v>
      </c>
      <c r="BM359" s="24" t="s">
        <v>545</v>
      </c>
    </row>
    <row r="360" spans="2:65" s="1" customFormat="1" ht="12">
      <c r="B360" s="41"/>
      <c r="C360" s="63"/>
      <c r="D360" s="204" t="s">
        <v>136</v>
      </c>
      <c r="E360" s="63"/>
      <c r="F360" s="205" t="s">
        <v>546</v>
      </c>
      <c r="G360" s="63"/>
      <c r="H360" s="63"/>
      <c r="I360" s="163"/>
      <c r="J360" s="63"/>
      <c r="K360" s="63"/>
      <c r="L360" s="61"/>
      <c r="M360" s="206"/>
      <c r="N360" s="42"/>
      <c r="O360" s="42"/>
      <c r="P360" s="42"/>
      <c r="Q360" s="42"/>
      <c r="R360" s="42"/>
      <c r="S360" s="42"/>
      <c r="T360" s="78"/>
      <c r="AT360" s="24" t="s">
        <v>136</v>
      </c>
      <c r="AU360" s="24" t="s">
        <v>86</v>
      </c>
    </row>
    <row r="361" spans="2:65" s="12" customFormat="1" ht="12">
      <c r="B361" s="217"/>
      <c r="C361" s="218"/>
      <c r="D361" s="204" t="s">
        <v>138</v>
      </c>
      <c r="E361" s="219" t="s">
        <v>22</v>
      </c>
      <c r="F361" s="220" t="s">
        <v>547</v>
      </c>
      <c r="G361" s="218"/>
      <c r="H361" s="221">
        <v>19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138</v>
      </c>
      <c r="AU361" s="227" t="s">
        <v>86</v>
      </c>
      <c r="AV361" s="12" t="s">
        <v>86</v>
      </c>
      <c r="AW361" s="12" t="s">
        <v>39</v>
      </c>
      <c r="AX361" s="12" t="s">
        <v>24</v>
      </c>
      <c r="AY361" s="227" t="s">
        <v>127</v>
      </c>
    </row>
    <row r="362" spans="2:65" s="1" customFormat="1" ht="16.5" customHeight="1">
      <c r="B362" s="41"/>
      <c r="C362" s="192" t="s">
        <v>548</v>
      </c>
      <c r="D362" s="192" t="s">
        <v>129</v>
      </c>
      <c r="E362" s="193" t="s">
        <v>549</v>
      </c>
      <c r="F362" s="194" t="s">
        <v>550</v>
      </c>
      <c r="G362" s="195" t="s">
        <v>523</v>
      </c>
      <c r="H362" s="196">
        <v>2</v>
      </c>
      <c r="I362" s="197"/>
      <c r="J362" s="198">
        <f>ROUND(I362*H362,2)</f>
        <v>0</v>
      </c>
      <c r="K362" s="194" t="s">
        <v>133</v>
      </c>
      <c r="L362" s="61"/>
      <c r="M362" s="199" t="s">
        <v>22</v>
      </c>
      <c r="N362" s="200" t="s">
        <v>47</v>
      </c>
      <c r="O362" s="42"/>
      <c r="P362" s="201">
        <f>O362*H362</f>
        <v>0</v>
      </c>
      <c r="Q362" s="201">
        <v>1.7099999999999999E-3</v>
      </c>
      <c r="R362" s="201">
        <f>Q362*H362</f>
        <v>3.4199999999999999E-3</v>
      </c>
      <c r="S362" s="201">
        <v>0</v>
      </c>
      <c r="T362" s="202">
        <f>S362*H362</f>
        <v>0</v>
      </c>
      <c r="AR362" s="24" t="s">
        <v>134</v>
      </c>
      <c r="AT362" s="24" t="s">
        <v>129</v>
      </c>
      <c r="AU362" s="24" t="s">
        <v>86</v>
      </c>
      <c r="AY362" s="24" t="s">
        <v>127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24</v>
      </c>
      <c r="BK362" s="203">
        <f>ROUND(I362*H362,2)</f>
        <v>0</v>
      </c>
      <c r="BL362" s="24" t="s">
        <v>134</v>
      </c>
      <c r="BM362" s="24" t="s">
        <v>551</v>
      </c>
    </row>
    <row r="363" spans="2:65" s="1" customFormat="1" ht="24">
      <c r="B363" s="41"/>
      <c r="C363" s="63"/>
      <c r="D363" s="204" t="s">
        <v>136</v>
      </c>
      <c r="E363" s="63"/>
      <c r="F363" s="205" t="s">
        <v>552</v>
      </c>
      <c r="G363" s="63"/>
      <c r="H363" s="63"/>
      <c r="I363" s="163"/>
      <c r="J363" s="63"/>
      <c r="K363" s="63"/>
      <c r="L363" s="61"/>
      <c r="M363" s="206"/>
      <c r="N363" s="42"/>
      <c r="O363" s="42"/>
      <c r="P363" s="42"/>
      <c r="Q363" s="42"/>
      <c r="R363" s="42"/>
      <c r="S363" s="42"/>
      <c r="T363" s="78"/>
      <c r="AT363" s="24" t="s">
        <v>136</v>
      </c>
      <c r="AU363" s="24" t="s">
        <v>86</v>
      </c>
    </row>
    <row r="364" spans="2:65" s="1" customFormat="1" ht="16.5" customHeight="1">
      <c r="B364" s="41"/>
      <c r="C364" s="250" t="s">
        <v>553</v>
      </c>
      <c r="D364" s="250" t="s">
        <v>303</v>
      </c>
      <c r="E364" s="251" t="s">
        <v>554</v>
      </c>
      <c r="F364" s="252" t="s">
        <v>555</v>
      </c>
      <c r="G364" s="253" t="s">
        <v>539</v>
      </c>
      <c r="H364" s="254">
        <v>2</v>
      </c>
      <c r="I364" s="255"/>
      <c r="J364" s="256">
        <f>ROUND(I364*H364,2)</f>
        <v>0</v>
      </c>
      <c r="K364" s="252" t="s">
        <v>22</v>
      </c>
      <c r="L364" s="257"/>
      <c r="M364" s="258" t="s">
        <v>22</v>
      </c>
      <c r="N364" s="259" t="s">
        <v>47</v>
      </c>
      <c r="O364" s="42"/>
      <c r="P364" s="201">
        <f>O364*H364</f>
        <v>0</v>
      </c>
      <c r="Q364" s="201">
        <v>1.2500000000000001E-2</v>
      </c>
      <c r="R364" s="201">
        <f>Q364*H364</f>
        <v>2.5000000000000001E-2</v>
      </c>
      <c r="S364" s="201">
        <v>0</v>
      </c>
      <c r="T364" s="202">
        <f>S364*H364</f>
        <v>0</v>
      </c>
      <c r="AR364" s="24" t="s">
        <v>186</v>
      </c>
      <c r="AT364" s="24" t="s">
        <v>303</v>
      </c>
      <c r="AU364" s="24" t="s">
        <v>86</v>
      </c>
      <c r="AY364" s="24" t="s">
        <v>127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134</v>
      </c>
      <c r="BM364" s="24" t="s">
        <v>556</v>
      </c>
    </row>
    <row r="365" spans="2:65" s="1" customFormat="1" ht="12">
      <c r="B365" s="41"/>
      <c r="C365" s="63"/>
      <c r="D365" s="204" t="s">
        <v>136</v>
      </c>
      <c r="E365" s="63"/>
      <c r="F365" s="205" t="s">
        <v>557</v>
      </c>
      <c r="G365" s="63"/>
      <c r="H365" s="63"/>
      <c r="I365" s="163"/>
      <c r="J365" s="63"/>
      <c r="K365" s="63"/>
      <c r="L365" s="61"/>
      <c r="M365" s="206"/>
      <c r="N365" s="42"/>
      <c r="O365" s="42"/>
      <c r="P365" s="42"/>
      <c r="Q365" s="42"/>
      <c r="R365" s="42"/>
      <c r="S365" s="42"/>
      <c r="T365" s="78"/>
      <c r="AT365" s="24" t="s">
        <v>136</v>
      </c>
      <c r="AU365" s="24" t="s">
        <v>86</v>
      </c>
    </row>
    <row r="366" spans="2:65" s="12" customFormat="1" ht="12">
      <c r="B366" s="217"/>
      <c r="C366" s="218"/>
      <c r="D366" s="204" t="s">
        <v>138</v>
      </c>
      <c r="E366" s="219" t="s">
        <v>22</v>
      </c>
      <c r="F366" s="220" t="s">
        <v>541</v>
      </c>
      <c r="G366" s="218"/>
      <c r="H366" s="221">
        <v>2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138</v>
      </c>
      <c r="AU366" s="227" t="s">
        <v>86</v>
      </c>
      <c r="AV366" s="12" t="s">
        <v>86</v>
      </c>
      <c r="AW366" s="12" t="s">
        <v>39</v>
      </c>
      <c r="AX366" s="12" t="s">
        <v>24</v>
      </c>
      <c r="AY366" s="227" t="s">
        <v>127</v>
      </c>
    </row>
    <row r="367" spans="2:65" s="1" customFormat="1" ht="16.5" customHeight="1">
      <c r="B367" s="41"/>
      <c r="C367" s="192" t="s">
        <v>558</v>
      </c>
      <c r="D367" s="192" t="s">
        <v>129</v>
      </c>
      <c r="E367" s="193" t="s">
        <v>559</v>
      </c>
      <c r="F367" s="194" t="s">
        <v>560</v>
      </c>
      <c r="G367" s="195" t="s">
        <v>523</v>
      </c>
      <c r="H367" s="196">
        <v>43</v>
      </c>
      <c r="I367" s="197"/>
      <c r="J367" s="198">
        <f>ROUND(I367*H367,2)</f>
        <v>0</v>
      </c>
      <c r="K367" s="194" t="s">
        <v>133</v>
      </c>
      <c r="L367" s="61"/>
      <c r="M367" s="199" t="s">
        <v>22</v>
      </c>
      <c r="N367" s="200" t="s">
        <v>47</v>
      </c>
      <c r="O367" s="42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4" t="s">
        <v>134</v>
      </c>
      <c r="AT367" s="24" t="s">
        <v>129</v>
      </c>
      <c r="AU367" s="24" t="s">
        <v>86</v>
      </c>
      <c r="AY367" s="24" t="s">
        <v>127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24</v>
      </c>
      <c r="BK367" s="203">
        <f>ROUND(I367*H367,2)</f>
        <v>0</v>
      </c>
      <c r="BL367" s="24" t="s">
        <v>134</v>
      </c>
      <c r="BM367" s="24" t="s">
        <v>561</v>
      </c>
    </row>
    <row r="368" spans="2:65" s="1" customFormat="1" ht="24">
      <c r="B368" s="41"/>
      <c r="C368" s="63"/>
      <c r="D368" s="204" t="s">
        <v>136</v>
      </c>
      <c r="E368" s="63"/>
      <c r="F368" s="205" t="s">
        <v>562</v>
      </c>
      <c r="G368" s="63"/>
      <c r="H368" s="63"/>
      <c r="I368" s="163"/>
      <c r="J368" s="63"/>
      <c r="K368" s="63"/>
      <c r="L368" s="61"/>
      <c r="M368" s="206"/>
      <c r="N368" s="42"/>
      <c r="O368" s="42"/>
      <c r="P368" s="42"/>
      <c r="Q368" s="42"/>
      <c r="R368" s="42"/>
      <c r="S368" s="42"/>
      <c r="T368" s="78"/>
      <c r="AT368" s="24" t="s">
        <v>136</v>
      </c>
      <c r="AU368" s="24" t="s">
        <v>86</v>
      </c>
    </row>
    <row r="369" spans="2:65" s="1" customFormat="1" ht="25.5" customHeight="1">
      <c r="B369" s="41"/>
      <c r="C369" s="250" t="s">
        <v>563</v>
      </c>
      <c r="D369" s="250" t="s">
        <v>303</v>
      </c>
      <c r="E369" s="251" t="s">
        <v>564</v>
      </c>
      <c r="F369" s="252" t="s">
        <v>565</v>
      </c>
      <c r="G369" s="253" t="s">
        <v>566</v>
      </c>
      <c r="H369" s="254">
        <v>9</v>
      </c>
      <c r="I369" s="255"/>
      <c r="J369" s="256">
        <f>ROUND(I369*H369,2)</f>
        <v>0</v>
      </c>
      <c r="K369" s="252" t="s">
        <v>22</v>
      </c>
      <c r="L369" s="257"/>
      <c r="M369" s="258" t="s">
        <v>22</v>
      </c>
      <c r="N369" s="259" t="s">
        <v>47</v>
      </c>
      <c r="O369" s="42"/>
      <c r="P369" s="201">
        <f>O369*H369</f>
        <v>0</v>
      </c>
      <c r="Q369" s="201">
        <v>9.3000000000000005E-4</v>
      </c>
      <c r="R369" s="201">
        <f>Q369*H369</f>
        <v>8.3700000000000007E-3</v>
      </c>
      <c r="S369" s="201">
        <v>0</v>
      </c>
      <c r="T369" s="202">
        <f>S369*H369</f>
        <v>0</v>
      </c>
      <c r="AR369" s="24" t="s">
        <v>186</v>
      </c>
      <c r="AT369" s="24" t="s">
        <v>303</v>
      </c>
      <c r="AU369" s="24" t="s">
        <v>86</v>
      </c>
      <c r="AY369" s="24" t="s">
        <v>127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24</v>
      </c>
      <c r="BK369" s="203">
        <f>ROUND(I369*H369,2)</f>
        <v>0</v>
      </c>
      <c r="BL369" s="24" t="s">
        <v>134</v>
      </c>
      <c r="BM369" s="24" t="s">
        <v>567</v>
      </c>
    </row>
    <row r="370" spans="2:65" s="12" customFormat="1" ht="12">
      <c r="B370" s="217"/>
      <c r="C370" s="218"/>
      <c r="D370" s="204" t="s">
        <v>138</v>
      </c>
      <c r="E370" s="219" t="s">
        <v>22</v>
      </c>
      <c r="F370" s="220" t="s">
        <v>568</v>
      </c>
      <c r="G370" s="218"/>
      <c r="H370" s="221">
        <v>9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138</v>
      </c>
      <c r="AU370" s="227" t="s">
        <v>86</v>
      </c>
      <c r="AV370" s="12" t="s">
        <v>86</v>
      </c>
      <c r="AW370" s="12" t="s">
        <v>39</v>
      </c>
      <c r="AX370" s="12" t="s">
        <v>24</v>
      </c>
      <c r="AY370" s="227" t="s">
        <v>127</v>
      </c>
    </row>
    <row r="371" spans="2:65" s="1" customFormat="1" ht="16.5" customHeight="1">
      <c r="B371" s="41"/>
      <c r="C371" s="250" t="s">
        <v>569</v>
      </c>
      <c r="D371" s="250" t="s">
        <v>303</v>
      </c>
      <c r="E371" s="251" t="s">
        <v>570</v>
      </c>
      <c r="F371" s="252" t="s">
        <v>571</v>
      </c>
      <c r="G371" s="253" t="s">
        <v>566</v>
      </c>
      <c r="H371" s="254">
        <v>9</v>
      </c>
      <c r="I371" s="255"/>
      <c r="J371" s="256">
        <f>ROUND(I371*H371,2)</f>
        <v>0</v>
      </c>
      <c r="K371" s="252" t="s">
        <v>22</v>
      </c>
      <c r="L371" s="257"/>
      <c r="M371" s="258" t="s">
        <v>22</v>
      </c>
      <c r="N371" s="259" t="s">
        <v>47</v>
      </c>
      <c r="O371" s="42"/>
      <c r="P371" s="201">
        <f>O371*H371</f>
        <v>0</v>
      </c>
      <c r="Q371" s="201">
        <v>1.63E-4</v>
      </c>
      <c r="R371" s="201">
        <f>Q371*H371</f>
        <v>1.467E-3</v>
      </c>
      <c r="S371" s="201">
        <v>0</v>
      </c>
      <c r="T371" s="202">
        <f>S371*H371</f>
        <v>0</v>
      </c>
      <c r="AR371" s="24" t="s">
        <v>186</v>
      </c>
      <c r="AT371" s="24" t="s">
        <v>303</v>
      </c>
      <c r="AU371" s="24" t="s">
        <v>86</v>
      </c>
      <c r="AY371" s="24" t="s">
        <v>127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24</v>
      </c>
      <c r="BK371" s="203">
        <f>ROUND(I371*H371,2)</f>
        <v>0</v>
      </c>
      <c r="BL371" s="24" t="s">
        <v>134</v>
      </c>
      <c r="BM371" s="24" t="s">
        <v>572</v>
      </c>
    </row>
    <row r="372" spans="2:65" s="12" customFormat="1" ht="12">
      <c r="B372" s="217"/>
      <c r="C372" s="218"/>
      <c r="D372" s="204" t="s">
        <v>138</v>
      </c>
      <c r="E372" s="219" t="s">
        <v>22</v>
      </c>
      <c r="F372" s="220" t="s">
        <v>568</v>
      </c>
      <c r="G372" s="218"/>
      <c r="H372" s="221">
        <v>9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138</v>
      </c>
      <c r="AU372" s="227" t="s">
        <v>86</v>
      </c>
      <c r="AV372" s="12" t="s">
        <v>86</v>
      </c>
      <c r="AW372" s="12" t="s">
        <v>39</v>
      </c>
      <c r="AX372" s="12" t="s">
        <v>24</v>
      </c>
      <c r="AY372" s="227" t="s">
        <v>127</v>
      </c>
    </row>
    <row r="373" spans="2:65" s="1" customFormat="1" ht="16.5" customHeight="1">
      <c r="B373" s="41"/>
      <c r="C373" s="250" t="s">
        <v>573</v>
      </c>
      <c r="D373" s="250" t="s">
        <v>303</v>
      </c>
      <c r="E373" s="251" t="s">
        <v>574</v>
      </c>
      <c r="F373" s="252" t="s">
        <v>575</v>
      </c>
      <c r="G373" s="253" t="s">
        <v>566</v>
      </c>
      <c r="H373" s="254">
        <v>25</v>
      </c>
      <c r="I373" s="255"/>
      <c r="J373" s="256">
        <f>ROUND(I373*H373,2)</f>
        <v>0</v>
      </c>
      <c r="K373" s="252" t="s">
        <v>22</v>
      </c>
      <c r="L373" s="257"/>
      <c r="M373" s="258" t="s">
        <v>22</v>
      </c>
      <c r="N373" s="259" t="s">
        <v>47</v>
      </c>
      <c r="O373" s="42"/>
      <c r="P373" s="201">
        <f>O373*H373</f>
        <v>0</v>
      </c>
      <c r="Q373" s="201">
        <v>2.2100000000000001E-4</v>
      </c>
      <c r="R373" s="201">
        <f>Q373*H373</f>
        <v>5.5250000000000004E-3</v>
      </c>
      <c r="S373" s="201">
        <v>0</v>
      </c>
      <c r="T373" s="202">
        <f>S373*H373</f>
        <v>0</v>
      </c>
      <c r="AR373" s="24" t="s">
        <v>186</v>
      </c>
      <c r="AT373" s="24" t="s">
        <v>303</v>
      </c>
      <c r="AU373" s="24" t="s">
        <v>86</v>
      </c>
      <c r="AY373" s="24" t="s">
        <v>127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24</v>
      </c>
      <c r="BK373" s="203">
        <f>ROUND(I373*H373,2)</f>
        <v>0</v>
      </c>
      <c r="BL373" s="24" t="s">
        <v>134</v>
      </c>
      <c r="BM373" s="24" t="s">
        <v>576</v>
      </c>
    </row>
    <row r="374" spans="2:65" s="1" customFormat="1" ht="12">
      <c r="B374" s="41"/>
      <c r="C374" s="63"/>
      <c r="D374" s="204" t="s">
        <v>136</v>
      </c>
      <c r="E374" s="63"/>
      <c r="F374" s="205" t="s">
        <v>575</v>
      </c>
      <c r="G374" s="63"/>
      <c r="H374" s="63"/>
      <c r="I374" s="163"/>
      <c r="J374" s="63"/>
      <c r="K374" s="63"/>
      <c r="L374" s="61"/>
      <c r="M374" s="206"/>
      <c r="N374" s="42"/>
      <c r="O374" s="42"/>
      <c r="P374" s="42"/>
      <c r="Q374" s="42"/>
      <c r="R374" s="42"/>
      <c r="S374" s="42"/>
      <c r="T374" s="78"/>
      <c r="AT374" s="24" t="s">
        <v>136</v>
      </c>
      <c r="AU374" s="24" t="s">
        <v>86</v>
      </c>
    </row>
    <row r="375" spans="2:65" s="12" customFormat="1" ht="12">
      <c r="B375" s="217"/>
      <c r="C375" s="218"/>
      <c r="D375" s="204" t="s">
        <v>138</v>
      </c>
      <c r="E375" s="219" t="s">
        <v>22</v>
      </c>
      <c r="F375" s="220" t="s">
        <v>577</v>
      </c>
      <c r="G375" s="218"/>
      <c r="H375" s="221">
        <v>25</v>
      </c>
      <c r="I375" s="222"/>
      <c r="J375" s="218"/>
      <c r="K375" s="218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138</v>
      </c>
      <c r="AU375" s="227" t="s">
        <v>86</v>
      </c>
      <c r="AV375" s="12" t="s">
        <v>86</v>
      </c>
      <c r="AW375" s="12" t="s">
        <v>39</v>
      </c>
      <c r="AX375" s="12" t="s">
        <v>24</v>
      </c>
      <c r="AY375" s="227" t="s">
        <v>127</v>
      </c>
    </row>
    <row r="376" spans="2:65" s="1" customFormat="1" ht="16.5" customHeight="1">
      <c r="B376" s="41"/>
      <c r="C376" s="192" t="s">
        <v>578</v>
      </c>
      <c r="D376" s="192" t="s">
        <v>129</v>
      </c>
      <c r="E376" s="193" t="s">
        <v>579</v>
      </c>
      <c r="F376" s="194" t="s">
        <v>580</v>
      </c>
      <c r="G376" s="195" t="s">
        <v>523</v>
      </c>
      <c r="H376" s="196">
        <v>6</v>
      </c>
      <c r="I376" s="197"/>
      <c r="J376" s="198">
        <f>ROUND(I376*H376,2)</f>
        <v>0</v>
      </c>
      <c r="K376" s="194" t="s">
        <v>133</v>
      </c>
      <c r="L376" s="61"/>
      <c r="M376" s="199" t="s">
        <v>22</v>
      </c>
      <c r="N376" s="200" t="s">
        <v>47</v>
      </c>
      <c r="O376" s="42"/>
      <c r="P376" s="201">
        <f>O376*H376</f>
        <v>0</v>
      </c>
      <c r="Q376" s="201">
        <v>7.2000000000000005E-4</v>
      </c>
      <c r="R376" s="201">
        <f>Q376*H376</f>
        <v>4.3200000000000001E-3</v>
      </c>
      <c r="S376" s="201">
        <v>0</v>
      </c>
      <c r="T376" s="202">
        <f>S376*H376</f>
        <v>0</v>
      </c>
      <c r="AR376" s="24" t="s">
        <v>134</v>
      </c>
      <c r="AT376" s="24" t="s">
        <v>129</v>
      </c>
      <c r="AU376" s="24" t="s">
        <v>86</v>
      </c>
      <c r="AY376" s="24" t="s">
        <v>127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4" t="s">
        <v>24</v>
      </c>
      <c r="BK376" s="203">
        <f>ROUND(I376*H376,2)</f>
        <v>0</v>
      </c>
      <c r="BL376" s="24" t="s">
        <v>134</v>
      </c>
      <c r="BM376" s="24" t="s">
        <v>581</v>
      </c>
    </row>
    <row r="377" spans="2:65" s="1" customFormat="1" ht="24">
      <c r="B377" s="41"/>
      <c r="C377" s="63"/>
      <c r="D377" s="204" t="s">
        <v>136</v>
      </c>
      <c r="E377" s="63"/>
      <c r="F377" s="205" t="s">
        <v>582</v>
      </c>
      <c r="G377" s="63"/>
      <c r="H377" s="63"/>
      <c r="I377" s="163"/>
      <c r="J377" s="63"/>
      <c r="K377" s="63"/>
      <c r="L377" s="61"/>
      <c r="M377" s="206"/>
      <c r="N377" s="42"/>
      <c r="O377" s="42"/>
      <c r="P377" s="42"/>
      <c r="Q377" s="42"/>
      <c r="R377" s="42"/>
      <c r="S377" s="42"/>
      <c r="T377" s="78"/>
      <c r="AT377" s="24" t="s">
        <v>136</v>
      </c>
      <c r="AU377" s="24" t="s">
        <v>86</v>
      </c>
    </row>
    <row r="378" spans="2:65" s="1" customFormat="1" ht="16.5" customHeight="1">
      <c r="B378" s="41"/>
      <c r="C378" s="250" t="s">
        <v>583</v>
      </c>
      <c r="D378" s="250" t="s">
        <v>303</v>
      </c>
      <c r="E378" s="251" t="s">
        <v>584</v>
      </c>
      <c r="F378" s="252" t="s">
        <v>585</v>
      </c>
      <c r="G378" s="253" t="s">
        <v>539</v>
      </c>
      <c r="H378" s="254">
        <v>6</v>
      </c>
      <c r="I378" s="255"/>
      <c r="J378" s="256">
        <f>ROUND(I378*H378,2)</f>
        <v>0</v>
      </c>
      <c r="K378" s="252" t="s">
        <v>22</v>
      </c>
      <c r="L378" s="257"/>
      <c r="M378" s="258" t="s">
        <v>22</v>
      </c>
      <c r="N378" s="259" t="s">
        <v>47</v>
      </c>
      <c r="O378" s="42"/>
      <c r="P378" s="201">
        <f>O378*H378</f>
        <v>0</v>
      </c>
      <c r="Q378" s="201">
        <v>1.0970000000000001E-2</v>
      </c>
      <c r="R378" s="201">
        <f>Q378*H378</f>
        <v>6.5820000000000004E-2</v>
      </c>
      <c r="S378" s="201">
        <v>0</v>
      </c>
      <c r="T378" s="202">
        <f>S378*H378</f>
        <v>0</v>
      </c>
      <c r="AR378" s="24" t="s">
        <v>186</v>
      </c>
      <c r="AT378" s="24" t="s">
        <v>303</v>
      </c>
      <c r="AU378" s="24" t="s">
        <v>86</v>
      </c>
      <c r="AY378" s="24" t="s">
        <v>127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24</v>
      </c>
      <c r="BK378" s="203">
        <f>ROUND(I378*H378,2)</f>
        <v>0</v>
      </c>
      <c r="BL378" s="24" t="s">
        <v>134</v>
      </c>
      <c r="BM378" s="24" t="s">
        <v>586</v>
      </c>
    </row>
    <row r="379" spans="2:65" s="1" customFormat="1" ht="12">
      <c r="B379" s="41"/>
      <c r="C379" s="63"/>
      <c r="D379" s="204" t="s">
        <v>136</v>
      </c>
      <c r="E379" s="63"/>
      <c r="F379" s="205" t="s">
        <v>587</v>
      </c>
      <c r="G379" s="63"/>
      <c r="H379" s="63"/>
      <c r="I379" s="163"/>
      <c r="J379" s="63"/>
      <c r="K379" s="63"/>
      <c r="L379" s="61"/>
      <c r="M379" s="206"/>
      <c r="N379" s="42"/>
      <c r="O379" s="42"/>
      <c r="P379" s="42"/>
      <c r="Q379" s="42"/>
      <c r="R379" s="42"/>
      <c r="S379" s="42"/>
      <c r="T379" s="78"/>
      <c r="AT379" s="24" t="s">
        <v>136</v>
      </c>
      <c r="AU379" s="24" t="s">
        <v>86</v>
      </c>
    </row>
    <row r="380" spans="2:65" s="12" customFormat="1" ht="12">
      <c r="B380" s="217"/>
      <c r="C380" s="218"/>
      <c r="D380" s="204" t="s">
        <v>138</v>
      </c>
      <c r="E380" s="219" t="s">
        <v>22</v>
      </c>
      <c r="F380" s="220" t="s">
        <v>588</v>
      </c>
      <c r="G380" s="218"/>
      <c r="H380" s="221">
        <v>6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138</v>
      </c>
      <c r="AU380" s="227" t="s">
        <v>86</v>
      </c>
      <c r="AV380" s="12" t="s">
        <v>86</v>
      </c>
      <c r="AW380" s="12" t="s">
        <v>39</v>
      </c>
      <c r="AX380" s="12" t="s">
        <v>24</v>
      </c>
      <c r="AY380" s="227" t="s">
        <v>127</v>
      </c>
    </row>
    <row r="381" spans="2:65" s="1" customFormat="1" ht="16.5" customHeight="1">
      <c r="B381" s="41"/>
      <c r="C381" s="192" t="s">
        <v>589</v>
      </c>
      <c r="D381" s="192" t="s">
        <v>129</v>
      </c>
      <c r="E381" s="193" t="s">
        <v>590</v>
      </c>
      <c r="F381" s="194" t="s">
        <v>591</v>
      </c>
      <c r="G381" s="195" t="s">
        <v>523</v>
      </c>
      <c r="H381" s="196">
        <v>2</v>
      </c>
      <c r="I381" s="197"/>
      <c r="J381" s="198">
        <f>ROUND(I381*H381,2)</f>
        <v>0</v>
      </c>
      <c r="K381" s="194" t="s">
        <v>133</v>
      </c>
      <c r="L381" s="61"/>
      <c r="M381" s="199" t="s">
        <v>22</v>
      </c>
      <c r="N381" s="200" t="s">
        <v>47</v>
      </c>
      <c r="O381" s="42"/>
      <c r="P381" s="201">
        <f>O381*H381</f>
        <v>0</v>
      </c>
      <c r="Q381" s="201">
        <v>3.4000000000000002E-4</v>
      </c>
      <c r="R381" s="201">
        <f>Q381*H381</f>
        <v>6.8000000000000005E-4</v>
      </c>
      <c r="S381" s="201">
        <v>0</v>
      </c>
      <c r="T381" s="202">
        <f>S381*H381</f>
        <v>0</v>
      </c>
      <c r="AR381" s="24" t="s">
        <v>134</v>
      </c>
      <c r="AT381" s="24" t="s">
        <v>129</v>
      </c>
      <c r="AU381" s="24" t="s">
        <v>86</v>
      </c>
      <c r="AY381" s="24" t="s">
        <v>127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4" t="s">
        <v>24</v>
      </c>
      <c r="BK381" s="203">
        <f>ROUND(I381*H381,2)</f>
        <v>0</v>
      </c>
      <c r="BL381" s="24" t="s">
        <v>134</v>
      </c>
      <c r="BM381" s="24" t="s">
        <v>592</v>
      </c>
    </row>
    <row r="382" spans="2:65" s="1" customFormat="1" ht="24">
      <c r="B382" s="41"/>
      <c r="C382" s="63"/>
      <c r="D382" s="204" t="s">
        <v>136</v>
      </c>
      <c r="E382" s="63"/>
      <c r="F382" s="205" t="s">
        <v>593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4" t="s">
        <v>136</v>
      </c>
      <c r="AU382" s="24" t="s">
        <v>86</v>
      </c>
    </row>
    <row r="383" spans="2:65" s="1" customFormat="1" ht="16.5" customHeight="1">
      <c r="B383" s="41"/>
      <c r="C383" s="250" t="s">
        <v>594</v>
      </c>
      <c r="D383" s="250" t="s">
        <v>303</v>
      </c>
      <c r="E383" s="251" t="s">
        <v>595</v>
      </c>
      <c r="F383" s="252" t="s">
        <v>596</v>
      </c>
      <c r="G383" s="253" t="s">
        <v>539</v>
      </c>
      <c r="H383" s="254">
        <v>2</v>
      </c>
      <c r="I383" s="255"/>
      <c r="J383" s="256">
        <f>ROUND(I383*H383,2)</f>
        <v>0</v>
      </c>
      <c r="K383" s="252" t="s">
        <v>22</v>
      </c>
      <c r="L383" s="257"/>
      <c r="M383" s="258" t="s">
        <v>22</v>
      </c>
      <c r="N383" s="259" t="s">
        <v>47</v>
      </c>
      <c r="O383" s="42"/>
      <c r="P383" s="201">
        <f>O383*H383</f>
        <v>0</v>
      </c>
      <c r="Q383" s="201">
        <v>1.4E-2</v>
      </c>
      <c r="R383" s="201">
        <f>Q383*H383</f>
        <v>2.8000000000000001E-2</v>
      </c>
      <c r="S383" s="201">
        <v>0</v>
      </c>
      <c r="T383" s="202">
        <f>S383*H383</f>
        <v>0</v>
      </c>
      <c r="AR383" s="24" t="s">
        <v>186</v>
      </c>
      <c r="AT383" s="24" t="s">
        <v>303</v>
      </c>
      <c r="AU383" s="24" t="s">
        <v>86</v>
      </c>
      <c r="AY383" s="24" t="s">
        <v>127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4" t="s">
        <v>24</v>
      </c>
      <c r="BK383" s="203">
        <f>ROUND(I383*H383,2)</f>
        <v>0</v>
      </c>
      <c r="BL383" s="24" t="s">
        <v>134</v>
      </c>
      <c r="BM383" s="24" t="s">
        <v>597</v>
      </c>
    </row>
    <row r="384" spans="2:65" s="1" customFormat="1" ht="12">
      <c r="B384" s="41"/>
      <c r="C384" s="63"/>
      <c r="D384" s="204" t="s">
        <v>136</v>
      </c>
      <c r="E384" s="63"/>
      <c r="F384" s="205" t="s">
        <v>596</v>
      </c>
      <c r="G384" s="63"/>
      <c r="H384" s="63"/>
      <c r="I384" s="163"/>
      <c r="J384" s="63"/>
      <c r="K384" s="63"/>
      <c r="L384" s="61"/>
      <c r="M384" s="206"/>
      <c r="N384" s="42"/>
      <c r="O384" s="42"/>
      <c r="P384" s="42"/>
      <c r="Q384" s="42"/>
      <c r="R384" s="42"/>
      <c r="S384" s="42"/>
      <c r="T384" s="78"/>
      <c r="AT384" s="24" t="s">
        <v>136</v>
      </c>
      <c r="AU384" s="24" t="s">
        <v>86</v>
      </c>
    </row>
    <row r="385" spans="2:65" s="12" customFormat="1" ht="12">
      <c r="B385" s="217"/>
      <c r="C385" s="218"/>
      <c r="D385" s="204" t="s">
        <v>138</v>
      </c>
      <c r="E385" s="219" t="s">
        <v>22</v>
      </c>
      <c r="F385" s="220" t="s">
        <v>541</v>
      </c>
      <c r="G385" s="218"/>
      <c r="H385" s="221">
        <v>2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138</v>
      </c>
      <c r="AU385" s="227" t="s">
        <v>86</v>
      </c>
      <c r="AV385" s="12" t="s">
        <v>86</v>
      </c>
      <c r="AW385" s="12" t="s">
        <v>39</v>
      </c>
      <c r="AX385" s="12" t="s">
        <v>24</v>
      </c>
      <c r="AY385" s="227" t="s">
        <v>127</v>
      </c>
    </row>
    <row r="386" spans="2:65" s="1" customFormat="1" ht="16.5" customHeight="1">
      <c r="B386" s="41"/>
      <c r="C386" s="192" t="s">
        <v>598</v>
      </c>
      <c r="D386" s="192" t="s">
        <v>129</v>
      </c>
      <c r="E386" s="193" t="s">
        <v>599</v>
      </c>
      <c r="F386" s="194" t="s">
        <v>600</v>
      </c>
      <c r="G386" s="195" t="s">
        <v>523</v>
      </c>
      <c r="H386" s="196">
        <v>19</v>
      </c>
      <c r="I386" s="197"/>
      <c r="J386" s="198">
        <f>ROUND(I386*H386,2)</f>
        <v>0</v>
      </c>
      <c r="K386" s="194" t="s">
        <v>133</v>
      </c>
      <c r="L386" s="61"/>
      <c r="M386" s="199" t="s">
        <v>22</v>
      </c>
      <c r="N386" s="200" t="s">
        <v>47</v>
      </c>
      <c r="O386" s="42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134</v>
      </c>
      <c r="AT386" s="24" t="s">
        <v>129</v>
      </c>
      <c r="AU386" s="24" t="s">
        <v>86</v>
      </c>
      <c r="AY386" s="24" t="s">
        <v>127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134</v>
      </c>
      <c r="BM386" s="24" t="s">
        <v>601</v>
      </c>
    </row>
    <row r="387" spans="2:65" s="1" customFormat="1" ht="24">
      <c r="B387" s="41"/>
      <c r="C387" s="63"/>
      <c r="D387" s="204" t="s">
        <v>136</v>
      </c>
      <c r="E387" s="63"/>
      <c r="F387" s="205" t="s">
        <v>602</v>
      </c>
      <c r="G387" s="63"/>
      <c r="H387" s="63"/>
      <c r="I387" s="163"/>
      <c r="J387" s="63"/>
      <c r="K387" s="63"/>
      <c r="L387" s="61"/>
      <c r="M387" s="206"/>
      <c r="N387" s="42"/>
      <c r="O387" s="42"/>
      <c r="P387" s="42"/>
      <c r="Q387" s="42"/>
      <c r="R387" s="42"/>
      <c r="S387" s="42"/>
      <c r="T387" s="78"/>
      <c r="AT387" s="24" t="s">
        <v>136</v>
      </c>
      <c r="AU387" s="24" t="s">
        <v>86</v>
      </c>
    </row>
    <row r="388" spans="2:65" s="1" customFormat="1" ht="25.5" customHeight="1">
      <c r="B388" s="41"/>
      <c r="C388" s="250" t="s">
        <v>603</v>
      </c>
      <c r="D388" s="250" t="s">
        <v>303</v>
      </c>
      <c r="E388" s="251" t="s">
        <v>604</v>
      </c>
      <c r="F388" s="252" t="s">
        <v>605</v>
      </c>
      <c r="G388" s="253" t="s">
        <v>566</v>
      </c>
      <c r="H388" s="254">
        <v>19</v>
      </c>
      <c r="I388" s="255"/>
      <c r="J388" s="256">
        <f>ROUND(I388*H388,2)</f>
        <v>0</v>
      </c>
      <c r="K388" s="252" t="s">
        <v>22</v>
      </c>
      <c r="L388" s="257"/>
      <c r="M388" s="258" t="s">
        <v>22</v>
      </c>
      <c r="N388" s="259" t="s">
        <v>47</v>
      </c>
      <c r="O388" s="42"/>
      <c r="P388" s="201">
        <f>O388*H388</f>
        <v>0</v>
      </c>
      <c r="Q388" s="201">
        <v>9.7999999999999997E-4</v>
      </c>
      <c r="R388" s="201">
        <f>Q388*H388</f>
        <v>1.8619999999999998E-2</v>
      </c>
      <c r="S388" s="201">
        <v>0</v>
      </c>
      <c r="T388" s="202">
        <f>S388*H388</f>
        <v>0</v>
      </c>
      <c r="AR388" s="24" t="s">
        <v>186</v>
      </c>
      <c r="AT388" s="24" t="s">
        <v>303</v>
      </c>
      <c r="AU388" s="24" t="s">
        <v>86</v>
      </c>
      <c r="AY388" s="24" t="s">
        <v>127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4" t="s">
        <v>24</v>
      </c>
      <c r="BK388" s="203">
        <f>ROUND(I388*H388,2)</f>
        <v>0</v>
      </c>
      <c r="BL388" s="24" t="s">
        <v>134</v>
      </c>
      <c r="BM388" s="24" t="s">
        <v>606</v>
      </c>
    </row>
    <row r="389" spans="2:65" s="12" customFormat="1" ht="12">
      <c r="B389" s="217"/>
      <c r="C389" s="218"/>
      <c r="D389" s="204" t="s">
        <v>138</v>
      </c>
      <c r="E389" s="219" t="s">
        <v>22</v>
      </c>
      <c r="F389" s="220" t="s">
        <v>547</v>
      </c>
      <c r="G389" s="218"/>
      <c r="H389" s="221">
        <v>19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138</v>
      </c>
      <c r="AU389" s="227" t="s">
        <v>86</v>
      </c>
      <c r="AV389" s="12" t="s">
        <v>86</v>
      </c>
      <c r="AW389" s="12" t="s">
        <v>39</v>
      </c>
      <c r="AX389" s="12" t="s">
        <v>24</v>
      </c>
      <c r="AY389" s="227" t="s">
        <v>127</v>
      </c>
    </row>
    <row r="390" spans="2:65" s="1" customFormat="1" ht="16.5" customHeight="1">
      <c r="B390" s="41"/>
      <c r="C390" s="192" t="s">
        <v>607</v>
      </c>
      <c r="D390" s="192" t="s">
        <v>129</v>
      </c>
      <c r="E390" s="193" t="s">
        <v>608</v>
      </c>
      <c r="F390" s="194" t="s">
        <v>609</v>
      </c>
      <c r="G390" s="195" t="s">
        <v>523</v>
      </c>
      <c r="H390" s="196">
        <v>2</v>
      </c>
      <c r="I390" s="197"/>
      <c r="J390" s="198">
        <f>ROUND(I390*H390,2)</f>
        <v>0</v>
      </c>
      <c r="K390" s="194" t="s">
        <v>133</v>
      </c>
      <c r="L390" s="61"/>
      <c r="M390" s="199" t="s">
        <v>22</v>
      </c>
      <c r="N390" s="200" t="s">
        <v>47</v>
      </c>
      <c r="O390" s="42"/>
      <c r="P390" s="201">
        <f>O390*H390</f>
        <v>0</v>
      </c>
      <c r="Q390" s="201">
        <v>0.32906000000000002</v>
      </c>
      <c r="R390" s="201">
        <f>Q390*H390</f>
        <v>0.65812000000000004</v>
      </c>
      <c r="S390" s="201">
        <v>0</v>
      </c>
      <c r="T390" s="202">
        <f>S390*H390</f>
        <v>0</v>
      </c>
      <c r="AR390" s="24" t="s">
        <v>134</v>
      </c>
      <c r="AT390" s="24" t="s">
        <v>129</v>
      </c>
      <c r="AU390" s="24" t="s">
        <v>86</v>
      </c>
      <c r="AY390" s="24" t="s">
        <v>127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134</v>
      </c>
      <c r="BM390" s="24" t="s">
        <v>610</v>
      </c>
    </row>
    <row r="391" spans="2:65" s="1" customFormat="1" ht="12">
      <c r="B391" s="41"/>
      <c r="C391" s="63"/>
      <c r="D391" s="204" t="s">
        <v>136</v>
      </c>
      <c r="E391" s="63"/>
      <c r="F391" s="205" t="s">
        <v>609</v>
      </c>
      <c r="G391" s="63"/>
      <c r="H391" s="63"/>
      <c r="I391" s="163"/>
      <c r="J391" s="63"/>
      <c r="K391" s="63"/>
      <c r="L391" s="61"/>
      <c r="M391" s="206"/>
      <c r="N391" s="42"/>
      <c r="O391" s="42"/>
      <c r="P391" s="42"/>
      <c r="Q391" s="42"/>
      <c r="R391" s="42"/>
      <c r="S391" s="42"/>
      <c r="T391" s="78"/>
      <c r="AT391" s="24" t="s">
        <v>136</v>
      </c>
      <c r="AU391" s="24" t="s">
        <v>86</v>
      </c>
    </row>
    <row r="392" spans="2:65" s="1" customFormat="1" ht="16.5" customHeight="1">
      <c r="B392" s="41"/>
      <c r="C392" s="250" t="s">
        <v>611</v>
      </c>
      <c r="D392" s="250" t="s">
        <v>303</v>
      </c>
      <c r="E392" s="251" t="s">
        <v>612</v>
      </c>
      <c r="F392" s="252" t="s">
        <v>613</v>
      </c>
      <c r="G392" s="253" t="s">
        <v>539</v>
      </c>
      <c r="H392" s="254">
        <v>2</v>
      </c>
      <c r="I392" s="255"/>
      <c r="J392" s="256">
        <f>ROUND(I392*H392,2)</f>
        <v>0</v>
      </c>
      <c r="K392" s="252" t="s">
        <v>22</v>
      </c>
      <c r="L392" s="257"/>
      <c r="M392" s="258" t="s">
        <v>22</v>
      </c>
      <c r="N392" s="259" t="s">
        <v>47</v>
      </c>
      <c r="O392" s="42"/>
      <c r="P392" s="201">
        <f>O392*H392</f>
        <v>0</v>
      </c>
      <c r="Q392" s="201">
        <v>2.1000000000000001E-2</v>
      </c>
      <c r="R392" s="201">
        <f>Q392*H392</f>
        <v>4.2000000000000003E-2</v>
      </c>
      <c r="S392" s="201">
        <v>0</v>
      </c>
      <c r="T392" s="202">
        <f>S392*H392</f>
        <v>0</v>
      </c>
      <c r="AR392" s="24" t="s">
        <v>186</v>
      </c>
      <c r="AT392" s="24" t="s">
        <v>303</v>
      </c>
      <c r="AU392" s="24" t="s">
        <v>86</v>
      </c>
      <c r="AY392" s="24" t="s">
        <v>127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4" t="s">
        <v>24</v>
      </c>
      <c r="BK392" s="203">
        <f>ROUND(I392*H392,2)</f>
        <v>0</v>
      </c>
      <c r="BL392" s="24" t="s">
        <v>134</v>
      </c>
      <c r="BM392" s="24" t="s">
        <v>614</v>
      </c>
    </row>
    <row r="393" spans="2:65" s="1" customFormat="1" ht="12">
      <c r="B393" s="41"/>
      <c r="C393" s="63"/>
      <c r="D393" s="204" t="s">
        <v>136</v>
      </c>
      <c r="E393" s="63"/>
      <c r="F393" s="205" t="s">
        <v>615</v>
      </c>
      <c r="G393" s="63"/>
      <c r="H393" s="63"/>
      <c r="I393" s="163"/>
      <c r="J393" s="63"/>
      <c r="K393" s="63"/>
      <c r="L393" s="61"/>
      <c r="M393" s="206"/>
      <c r="N393" s="42"/>
      <c r="O393" s="42"/>
      <c r="P393" s="42"/>
      <c r="Q393" s="42"/>
      <c r="R393" s="42"/>
      <c r="S393" s="42"/>
      <c r="T393" s="78"/>
      <c r="AT393" s="24" t="s">
        <v>136</v>
      </c>
      <c r="AU393" s="24" t="s">
        <v>86</v>
      </c>
    </row>
    <row r="394" spans="2:65" s="12" customFormat="1" ht="12">
      <c r="B394" s="217"/>
      <c r="C394" s="218"/>
      <c r="D394" s="204" t="s">
        <v>138</v>
      </c>
      <c r="E394" s="219" t="s">
        <v>22</v>
      </c>
      <c r="F394" s="220" t="s">
        <v>541</v>
      </c>
      <c r="G394" s="218"/>
      <c r="H394" s="221">
        <v>2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138</v>
      </c>
      <c r="AU394" s="227" t="s">
        <v>86</v>
      </c>
      <c r="AV394" s="12" t="s">
        <v>86</v>
      </c>
      <c r="AW394" s="12" t="s">
        <v>39</v>
      </c>
      <c r="AX394" s="12" t="s">
        <v>24</v>
      </c>
      <c r="AY394" s="227" t="s">
        <v>127</v>
      </c>
    </row>
    <row r="395" spans="2:65" s="1" customFormat="1" ht="16.5" customHeight="1">
      <c r="B395" s="41"/>
      <c r="C395" s="250" t="s">
        <v>616</v>
      </c>
      <c r="D395" s="250" t="s">
        <v>303</v>
      </c>
      <c r="E395" s="251" t="s">
        <v>617</v>
      </c>
      <c r="F395" s="252" t="s">
        <v>618</v>
      </c>
      <c r="G395" s="253" t="s">
        <v>539</v>
      </c>
      <c r="H395" s="254">
        <v>2</v>
      </c>
      <c r="I395" s="255"/>
      <c r="J395" s="256">
        <f>ROUND(I395*H395,2)</f>
        <v>0</v>
      </c>
      <c r="K395" s="252" t="s">
        <v>22</v>
      </c>
      <c r="L395" s="257"/>
      <c r="M395" s="258" t="s">
        <v>22</v>
      </c>
      <c r="N395" s="259" t="s">
        <v>47</v>
      </c>
      <c r="O395" s="42"/>
      <c r="P395" s="201">
        <f>O395*H395</f>
        <v>0</v>
      </c>
      <c r="Q395" s="201">
        <v>1E-3</v>
      </c>
      <c r="R395" s="201">
        <f>Q395*H395</f>
        <v>2E-3</v>
      </c>
      <c r="S395" s="201">
        <v>0</v>
      </c>
      <c r="T395" s="202">
        <f>S395*H395</f>
        <v>0</v>
      </c>
      <c r="AR395" s="24" t="s">
        <v>186</v>
      </c>
      <c r="AT395" s="24" t="s">
        <v>303</v>
      </c>
      <c r="AU395" s="24" t="s">
        <v>86</v>
      </c>
      <c r="AY395" s="24" t="s">
        <v>127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4" t="s">
        <v>24</v>
      </c>
      <c r="BK395" s="203">
        <f>ROUND(I395*H395,2)</f>
        <v>0</v>
      </c>
      <c r="BL395" s="24" t="s">
        <v>134</v>
      </c>
      <c r="BM395" s="24" t="s">
        <v>619</v>
      </c>
    </row>
    <row r="396" spans="2:65" s="1" customFormat="1" ht="12">
      <c r="B396" s="41"/>
      <c r="C396" s="63"/>
      <c r="D396" s="204" t="s">
        <v>136</v>
      </c>
      <c r="E396" s="63"/>
      <c r="F396" s="205" t="s">
        <v>620</v>
      </c>
      <c r="G396" s="63"/>
      <c r="H396" s="63"/>
      <c r="I396" s="163"/>
      <c r="J396" s="63"/>
      <c r="K396" s="63"/>
      <c r="L396" s="61"/>
      <c r="M396" s="206"/>
      <c r="N396" s="42"/>
      <c r="O396" s="42"/>
      <c r="P396" s="42"/>
      <c r="Q396" s="42"/>
      <c r="R396" s="42"/>
      <c r="S396" s="42"/>
      <c r="T396" s="78"/>
      <c r="AT396" s="24" t="s">
        <v>136</v>
      </c>
      <c r="AU396" s="24" t="s">
        <v>86</v>
      </c>
    </row>
    <row r="397" spans="2:65" s="12" customFormat="1" ht="12">
      <c r="B397" s="217"/>
      <c r="C397" s="218"/>
      <c r="D397" s="204" t="s">
        <v>138</v>
      </c>
      <c r="E397" s="219" t="s">
        <v>22</v>
      </c>
      <c r="F397" s="220" t="s">
        <v>541</v>
      </c>
      <c r="G397" s="218"/>
      <c r="H397" s="221">
        <v>2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138</v>
      </c>
      <c r="AU397" s="227" t="s">
        <v>86</v>
      </c>
      <c r="AV397" s="12" t="s">
        <v>86</v>
      </c>
      <c r="AW397" s="12" t="s">
        <v>39</v>
      </c>
      <c r="AX397" s="12" t="s">
        <v>24</v>
      </c>
      <c r="AY397" s="227" t="s">
        <v>127</v>
      </c>
    </row>
    <row r="398" spans="2:65" s="1" customFormat="1" ht="16.5" customHeight="1">
      <c r="B398" s="41"/>
      <c r="C398" s="192" t="s">
        <v>621</v>
      </c>
      <c r="D398" s="192" t="s">
        <v>129</v>
      </c>
      <c r="E398" s="193" t="s">
        <v>622</v>
      </c>
      <c r="F398" s="194" t="s">
        <v>623</v>
      </c>
      <c r="G398" s="195" t="s">
        <v>523</v>
      </c>
      <c r="H398" s="196">
        <v>23</v>
      </c>
      <c r="I398" s="197"/>
      <c r="J398" s="198">
        <f>ROUND(I398*H398,2)</f>
        <v>0</v>
      </c>
      <c r="K398" s="194" t="s">
        <v>133</v>
      </c>
      <c r="L398" s="61"/>
      <c r="M398" s="199" t="s">
        <v>22</v>
      </c>
      <c r="N398" s="200" t="s">
        <v>47</v>
      </c>
      <c r="O398" s="42"/>
      <c r="P398" s="201">
        <f>O398*H398</f>
        <v>0</v>
      </c>
      <c r="Q398" s="201">
        <v>0.12303</v>
      </c>
      <c r="R398" s="201">
        <f>Q398*H398</f>
        <v>2.8296899999999998</v>
      </c>
      <c r="S398" s="201">
        <v>0</v>
      </c>
      <c r="T398" s="202">
        <f>S398*H398</f>
        <v>0</v>
      </c>
      <c r="AR398" s="24" t="s">
        <v>134</v>
      </c>
      <c r="AT398" s="24" t="s">
        <v>129</v>
      </c>
      <c r="AU398" s="24" t="s">
        <v>86</v>
      </c>
      <c r="AY398" s="24" t="s">
        <v>127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24</v>
      </c>
      <c r="BK398" s="203">
        <f>ROUND(I398*H398,2)</f>
        <v>0</v>
      </c>
      <c r="BL398" s="24" t="s">
        <v>134</v>
      </c>
      <c r="BM398" s="24" t="s">
        <v>624</v>
      </c>
    </row>
    <row r="399" spans="2:65" s="1" customFormat="1" ht="12">
      <c r="B399" s="41"/>
      <c r="C399" s="63"/>
      <c r="D399" s="204" t="s">
        <v>136</v>
      </c>
      <c r="E399" s="63"/>
      <c r="F399" s="205" t="s">
        <v>623</v>
      </c>
      <c r="G399" s="63"/>
      <c r="H399" s="63"/>
      <c r="I399" s="163"/>
      <c r="J399" s="63"/>
      <c r="K399" s="63"/>
      <c r="L399" s="61"/>
      <c r="M399" s="206"/>
      <c r="N399" s="42"/>
      <c r="O399" s="42"/>
      <c r="P399" s="42"/>
      <c r="Q399" s="42"/>
      <c r="R399" s="42"/>
      <c r="S399" s="42"/>
      <c r="T399" s="78"/>
      <c r="AT399" s="24" t="s">
        <v>136</v>
      </c>
      <c r="AU399" s="24" t="s">
        <v>86</v>
      </c>
    </row>
    <row r="400" spans="2:65" s="1" customFormat="1" ht="16.5" customHeight="1">
      <c r="B400" s="41"/>
      <c r="C400" s="250" t="s">
        <v>625</v>
      </c>
      <c r="D400" s="250" t="s">
        <v>303</v>
      </c>
      <c r="E400" s="251" t="s">
        <v>626</v>
      </c>
      <c r="F400" s="252" t="s">
        <v>627</v>
      </c>
      <c r="G400" s="253" t="s">
        <v>539</v>
      </c>
      <c r="H400" s="254">
        <v>4</v>
      </c>
      <c r="I400" s="255"/>
      <c r="J400" s="256">
        <f>ROUND(I400*H400,2)</f>
        <v>0</v>
      </c>
      <c r="K400" s="252" t="s">
        <v>22</v>
      </c>
      <c r="L400" s="257"/>
      <c r="M400" s="258" t="s">
        <v>22</v>
      </c>
      <c r="N400" s="259" t="s">
        <v>47</v>
      </c>
      <c r="O400" s="42"/>
      <c r="P400" s="201">
        <f>O400*H400</f>
        <v>0</v>
      </c>
      <c r="Q400" s="201">
        <v>1.123E-2</v>
      </c>
      <c r="R400" s="201">
        <f>Q400*H400</f>
        <v>4.4920000000000002E-2</v>
      </c>
      <c r="S400" s="201">
        <v>0</v>
      </c>
      <c r="T400" s="202">
        <f>S400*H400</f>
        <v>0</v>
      </c>
      <c r="AR400" s="24" t="s">
        <v>186</v>
      </c>
      <c r="AT400" s="24" t="s">
        <v>303</v>
      </c>
      <c r="AU400" s="24" t="s">
        <v>86</v>
      </c>
      <c r="AY400" s="24" t="s">
        <v>127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4" t="s">
        <v>24</v>
      </c>
      <c r="BK400" s="203">
        <f>ROUND(I400*H400,2)</f>
        <v>0</v>
      </c>
      <c r="BL400" s="24" t="s">
        <v>134</v>
      </c>
      <c r="BM400" s="24" t="s">
        <v>628</v>
      </c>
    </row>
    <row r="401" spans="2:65" s="1" customFormat="1" ht="12">
      <c r="B401" s="41"/>
      <c r="C401" s="63"/>
      <c r="D401" s="204" t="s">
        <v>136</v>
      </c>
      <c r="E401" s="63"/>
      <c r="F401" s="205" t="s">
        <v>629</v>
      </c>
      <c r="G401" s="63"/>
      <c r="H401" s="63"/>
      <c r="I401" s="163"/>
      <c r="J401" s="63"/>
      <c r="K401" s="63"/>
      <c r="L401" s="61"/>
      <c r="M401" s="206"/>
      <c r="N401" s="42"/>
      <c r="O401" s="42"/>
      <c r="P401" s="42"/>
      <c r="Q401" s="42"/>
      <c r="R401" s="42"/>
      <c r="S401" s="42"/>
      <c r="T401" s="78"/>
      <c r="AT401" s="24" t="s">
        <v>136</v>
      </c>
      <c r="AU401" s="24" t="s">
        <v>86</v>
      </c>
    </row>
    <row r="402" spans="2:65" s="12" customFormat="1" ht="12">
      <c r="B402" s="217"/>
      <c r="C402" s="218"/>
      <c r="D402" s="204" t="s">
        <v>138</v>
      </c>
      <c r="E402" s="219" t="s">
        <v>22</v>
      </c>
      <c r="F402" s="220" t="s">
        <v>630</v>
      </c>
      <c r="G402" s="218"/>
      <c r="H402" s="221">
        <v>4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138</v>
      </c>
      <c r="AU402" s="227" t="s">
        <v>86</v>
      </c>
      <c r="AV402" s="12" t="s">
        <v>86</v>
      </c>
      <c r="AW402" s="12" t="s">
        <v>39</v>
      </c>
      <c r="AX402" s="12" t="s">
        <v>24</v>
      </c>
      <c r="AY402" s="227" t="s">
        <v>127</v>
      </c>
    </row>
    <row r="403" spans="2:65" s="1" customFormat="1" ht="16.5" customHeight="1">
      <c r="B403" s="41"/>
      <c r="C403" s="250" t="s">
        <v>631</v>
      </c>
      <c r="D403" s="250" t="s">
        <v>303</v>
      </c>
      <c r="E403" s="251" t="s">
        <v>632</v>
      </c>
      <c r="F403" s="252" t="s">
        <v>633</v>
      </c>
      <c r="G403" s="253" t="s">
        <v>539</v>
      </c>
      <c r="H403" s="254">
        <v>4</v>
      </c>
      <c r="I403" s="255"/>
      <c r="J403" s="256">
        <f>ROUND(I403*H403,2)</f>
        <v>0</v>
      </c>
      <c r="K403" s="252" t="s">
        <v>22</v>
      </c>
      <c r="L403" s="257"/>
      <c r="M403" s="258" t="s">
        <v>22</v>
      </c>
      <c r="N403" s="259" t="s">
        <v>47</v>
      </c>
      <c r="O403" s="42"/>
      <c r="P403" s="201">
        <f>O403*H403</f>
        <v>0</v>
      </c>
      <c r="Q403" s="201">
        <v>6.4999999999999997E-4</v>
      </c>
      <c r="R403" s="201">
        <f>Q403*H403</f>
        <v>2.5999999999999999E-3</v>
      </c>
      <c r="S403" s="201">
        <v>0</v>
      </c>
      <c r="T403" s="202">
        <f>S403*H403</f>
        <v>0</v>
      </c>
      <c r="AR403" s="24" t="s">
        <v>186</v>
      </c>
      <c r="AT403" s="24" t="s">
        <v>303</v>
      </c>
      <c r="AU403" s="24" t="s">
        <v>86</v>
      </c>
      <c r="AY403" s="24" t="s">
        <v>127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24</v>
      </c>
      <c r="BK403" s="203">
        <f>ROUND(I403*H403,2)</f>
        <v>0</v>
      </c>
      <c r="BL403" s="24" t="s">
        <v>134</v>
      </c>
      <c r="BM403" s="24" t="s">
        <v>634</v>
      </c>
    </row>
    <row r="404" spans="2:65" s="1" customFormat="1" ht="12">
      <c r="B404" s="41"/>
      <c r="C404" s="63"/>
      <c r="D404" s="204" t="s">
        <v>136</v>
      </c>
      <c r="E404" s="63"/>
      <c r="F404" s="205" t="s">
        <v>635</v>
      </c>
      <c r="G404" s="63"/>
      <c r="H404" s="63"/>
      <c r="I404" s="163"/>
      <c r="J404" s="63"/>
      <c r="K404" s="63"/>
      <c r="L404" s="61"/>
      <c r="M404" s="206"/>
      <c r="N404" s="42"/>
      <c r="O404" s="42"/>
      <c r="P404" s="42"/>
      <c r="Q404" s="42"/>
      <c r="R404" s="42"/>
      <c r="S404" s="42"/>
      <c r="T404" s="78"/>
      <c r="AT404" s="24" t="s">
        <v>136</v>
      </c>
      <c r="AU404" s="24" t="s">
        <v>86</v>
      </c>
    </row>
    <row r="405" spans="2:65" s="12" customFormat="1" ht="12">
      <c r="B405" s="217"/>
      <c r="C405" s="218"/>
      <c r="D405" s="204" t="s">
        <v>138</v>
      </c>
      <c r="E405" s="219" t="s">
        <v>22</v>
      </c>
      <c r="F405" s="220" t="s">
        <v>630</v>
      </c>
      <c r="G405" s="218"/>
      <c r="H405" s="221">
        <v>4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138</v>
      </c>
      <c r="AU405" s="227" t="s">
        <v>86</v>
      </c>
      <c r="AV405" s="12" t="s">
        <v>86</v>
      </c>
      <c r="AW405" s="12" t="s">
        <v>39</v>
      </c>
      <c r="AX405" s="12" t="s">
        <v>24</v>
      </c>
      <c r="AY405" s="227" t="s">
        <v>127</v>
      </c>
    </row>
    <row r="406" spans="2:65" s="1" customFormat="1" ht="16.5" customHeight="1">
      <c r="B406" s="41"/>
      <c r="C406" s="250" t="s">
        <v>636</v>
      </c>
      <c r="D406" s="250" t="s">
        <v>303</v>
      </c>
      <c r="E406" s="251" t="s">
        <v>637</v>
      </c>
      <c r="F406" s="252" t="s">
        <v>638</v>
      </c>
      <c r="G406" s="253" t="s">
        <v>566</v>
      </c>
      <c r="H406" s="254">
        <v>19</v>
      </c>
      <c r="I406" s="255"/>
      <c r="J406" s="256">
        <f>ROUND(I406*H406,2)</f>
        <v>0</v>
      </c>
      <c r="K406" s="252" t="s">
        <v>22</v>
      </c>
      <c r="L406" s="257"/>
      <c r="M406" s="258" t="s">
        <v>22</v>
      </c>
      <c r="N406" s="259" t="s">
        <v>47</v>
      </c>
      <c r="O406" s="42"/>
      <c r="P406" s="201">
        <f>O406*H406</f>
        <v>0</v>
      </c>
      <c r="Q406" s="201">
        <v>4.7999999999999996E-3</v>
      </c>
      <c r="R406" s="201">
        <f>Q406*H406</f>
        <v>9.1199999999999989E-2</v>
      </c>
      <c r="S406" s="201">
        <v>0</v>
      </c>
      <c r="T406" s="202">
        <f>S406*H406</f>
        <v>0</v>
      </c>
      <c r="AR406" s="24" t="s">
        <v>186</v>
      </c>
      <c r="AT406" s="24" t="s">
        <v>303</v>
      </c>
      <c r="AU406" s="24" t="s">
        <v>86</v>
      </c>
      <c r="AY406" s="24" t="s">
        <v>127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24</v>
      </c>
      <c r="BK406" s="203">
        <f>ROUND(I406*H406,2)</f>
        <v>0</v>
      </c>
      <c r="BL406" s="24" t="s">
        <v>134</v>
      </c>
      <c r="BM406" s="24" t="s">
        <v>639</v>
      </c>
    </row>
    <row r="407" spans="2:65" s="12" customFormat="1" ht="12">
      <c r="B407" s="217"/>
      <c r="C407" s="218"/>
      <c r="D407" s="204" t="s">
        <v>138</v>
      </c>
      <c r="E407" s="219" t="s">
        <v>22</v>
      </c>
      <c r="F407" s="220" t="s">
        <v>547</v>
      </c>
      <c r="G407" s="218"/>
      <c r="H407" s="221">
        <v>19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138</v>
      </c>
      <c r="AU407" s="227" t="s">
        <v>86</v>
      </c>
      <c r="AV407" s="12" t="s">
        <v>86</v>
      </c>
      <c r="AW407" s="12" t="s">
        <v>39</v>
      </c>
      <c r="AX407" s="12" t="s">
        <v>24</v>
      </c>
      <c r="AY407" s="227" t="s">
        <v>127</v>
      </c>
    </row>
    <row r="408" spans="2:65" s="1" customFormat="1" ht="16.5" customHeight="1">
      <c r="B408" s="41"/>
      <c r="C408" s="250" t="s">
        <v>640</v>
      </c>
      <c r="D408" s="250" t="s">
        <v>303</v>
      </c>
      <c r="E408" s="251" t="s">
        <v>641</v>
      </c>
      <c r="F408" s="252" t="s">
        <v>642</v>
      </c>
      <c r="G408" s="253" t="s">
        <v>539</v>
      </c>
      <c r="H408" s="254">
        <v>4</v>
      </c>
      <c r="I408" s="255"/>
      <c r="J408" s="256">
        <f>ROUND(I408*H408,2)</f>
        <v>0</v>
      </c>
      <c r="K408" s="252" t="s">
        <v>22</v>
      </c>
      <c r="L408" s="257"/>
      <c r="M408" s="258" t="s">
        <v>22</v>
      </c>
      <c r="N408" s="259" t="s">
        <v>47</v>
      </c>
      <c r="O408" s="42"/>
      <c r="P408" s="201">
        <f>O408*H408</f>
        <v>0</v>
      </c>
      <c r="Q408" s="201">
        <v>7.3000000000000001E-3</v>
      </c>
      <c r="R408" s="201">
        <f>Q408*H408</f>
        <v>2.92E-2</v>
      </c>
      <c r="S408" s="201">
        <v>0</v>
      </c>
      <c r="T408" s="202">
        <f>S408*H408</f>
        <v>0</v>
      </c>
      <c r="AR408" s="24" t="s">
        <v>186</v>
      </c>
      <c r="AT408" s="24" t="s">
        <v>303</v>
      </c>
      <c r="AU408" s="24" t="s">
        <v>86</v>
      </c>
      <c r="AY408" s="24" t="s">
        <v>127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24</v>
      </c>
      <c r="BK408" s="203">
        <f>ROUND(I408*H408,2)</f>
        <v>0</v>
      </c>
      <c r="BL408" s="24" t="s">
        <v>134</v>
      </c>
      <c r="BM408" s="24" t="s">
        <v>643</v>
      </c>
    </row>
    <row r="409" spans="2:65" s="1" customFormat="1" ht="12">
      <c r="B409" s="41"/>
      <c r="C409" s="63"/>
      <c r="D409" s="204" t="s">
        <v>136</v>
      </c>
      <c r="E409" s="63"/>
      <c r="F409" s="205" t="s">
        <v>644</v>
      </c>
      <c r="G409" s="63"/>
      <c r="H409" s="63"/>
      <c r="I409" s="163"/>
      <c r="J409" s="63"/>
      <c r="K409" s="63"/>
      <c r="L409" s="61"/>
      <c r="M409" s="206"/>
      <c r="N409" s="42"/>
      <c r="O409" s="42"/>
      <c r="P409" s="42"/>
      <c r="Q409" s="42"/>
      <c r="R409" s="42"/>
      <c r="S409" s="42"/>
      <c r="T409" s="78"/>
      <c r="AT409" s="24" t="s">
        <v>136</v>
      </c>
      <c r="AU409" s="24" t="s">
        <v>86</v>
      </c>
    </row>
    <row r="410" spans="2:65" s="12" customFormat="1" ht="12">
      <c r="B410" s="217"/>
      <c r="C410" s="218"/>
      <c r="D410" s="204" t="s">
        <v>138</v>
      </c>
      <c r="E410" s="219" t="s">
        <v>22</v>
      </c>
      <c r="F410" s="220" t="s">
        <v>630</v>
      </c>
      <c r="G410" s="218"/>
      <c r="H410" s="221">
        <v>4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138</v>
      </c>
      <c r="AU410" s="227" t="s">
        <v>86</v>
      </c>
      <c r="AV410" s="12" t="s">
        <v>86</v>
      </c>
      <c r="AW410" s="12" t="s">
        <v>39</v>
      </c>
      <c r="AX410" s="12" t="s">
        <v>24</v>
      </c>
      <c r="AY410" s="227" t="s">
        <v>127</v>
      </c>
    </row>
    <row r="411" spans="2:65" s="1" customFormat="1" ht="16.5" customHeight="1">
      <c r="B411" s="41"/>
      <c r="C411" s="250" t="s">
        <v>645</v>
      </c>
      <c r="D411" s="250" t="s">
        <v>303</v>
      </c>
      <c r="E411" s="251" t="s">
        <v>646</v>
      </c>
      <c r="F411" s="252" t="s">
        <v>647</v>
      </c>
      <c r="G411" s="253" t="s">
        <v>566</v>
      </c>
      <c r="H411" s="254">
        <v>19</v>
      </c>
      <c r="I411" s="255"/>
      <c r="J411" s="256">
        <f>ROUND(I411*H411,2)</f>
        <v>0</v>
      </c>
      <c r="K411" s="252" t="s">
        <v>22</v>
      </c>
      <c r="L411" s="257"/>
      <c r="M411" s="258" t="s">
        <v>22</v>
      </c>
      <c r="N411" s="259" t="s">
        <v>47</v>
      </c>
      <c r="O411" s="42"/>
      <c r="P411" s="201">
        <f>O411*H411</f>
        <v>0</v>
      </c>
      <c r="Q411" s="201">
        <v>3.3999999999999998E-3</v>
      </c>
      <c r="R411" s="201">
        <f>Q411*H411</f>
        <v>6.4599999999999991E-2</v>
      </c>
      <c r="S411" s="201">
        <v>0</v>
      </c>
      <c r="T411" s="202">
        <f>S411*H411</f>
        <v>0</v>
      </c>
      <c r="AR411" s="24" t="s">
        <v>186</v>
      </c>
      <c r="AT411" s="24" t="s">
        <v>303</v>
      </c>
      <c r="AU411" s="24" t="s">
        <v>86</v>
      </c>
      <c r="AY411" s="24" t="s">
        <v>127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24</v>
      </c>
      <c r="BK411" s="203">
        <f>ROUND(I411*H411,2)</f>
        <v>0</v>
      </c>
      <c r="BL411" s="24" t="s">
        <v>134</v>
      </c>
      <c r="BM411" s="24" t="s">
        <v>648</v>
      </c>
    </row>
    <row r="412" spans="2:65" s="1" customFormat="1" ht="12">
      <c r="B412" s="41"/>
      <c r="C412" s="63"/>
      <c r="D412" s="204" t="s">
        <v>136</v>
      </c>
      <c r="E412" s="63"/>
      <c r="F412" s="205" t="s">
        <v>647</v>
      </c>
      <c r="G412" s="63"/>
      <c r="H412" s="63"/>
      <c r="I412" s="163"/>
      <c r="J412" s="63"/>
      <c r="K412" s="63"/>
      <c r="L412" s="61"/>
      <c r="M412" s="206"/>
      <c r="N412" s="42"/>
      <c r="O412" s="42"/>
      <c r="P412" s="42"/>
      <c r="Q412" s="42"/>
      <c r="R412" s="42"/>
      <c r="S412" s="42"/>
      <c r="T412" s="78"/>
      <c r="AT412" s="24" t="s">
        <v>136</v>
      </c>
      <c r="AU412" s="24" t="s">
        <v>86</v>
      </c>
    </row>
    <row r="413" spans="2:65" s="12" customFormat="1" ht="12">
      <c r="B413" s="217"/>
      <c r="C413" s="218"/>
      <c r="D413" s="204" t="s">
        <v>138</v>
      </c>
      <c r="E413" s="219" t="s">
        <v>22</v>
      </c>
      <c r="F413" s="220" t="s">
        <v>547</v>
      </c>
      <c r="G413" s="218"/>
      <c r="H413" s="221">
        <v>19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138</v>
      </c>
      <c r="AU413" s="227" t="s">
        <v>86</v>
      </c>
      <c r="AV413" s="12" t="s">
        <v>86</v>
      </c>
      <c r="AW413" s="12" t="s">
        <v>39</v>
      </c>
      <c r="AX413" s="12" t="s">
        <v>24</v>
      </c>
      <c r="AY413" s="227" t="s">
        <v>127</v>
      </c>
    </row>
    <row r="414" spans="2:65" s="10" customFormat="1" ht="29.85" customHeight="1">
      <c r="B414" s="176"/>
      <c r="C414" s="177"/>
      <c r="D414" s="178" t="s">
        <v>75</v>
      </c>
      <c r="E414" s="190" t="s">
        <v>649</v>
      </c>
      <c r="F414" s="190" t="s">
        <v>650</v>
      </c>
      <c r="G414" s="177"/>
      <c r="H414" s="177"/>
      <c r="I414" s="180"/>
      <c r="J414" s="191">
        <f>BK414</f>
        <v>0</v>
      </c>
      <c r="K414" s="177"/>
      <c r="L414" s="182"/>
      <c r="M414" s="183"/>
      <c r="N414" s="184"/>
      <c r="O414" s="184"/>
      <c r="P414" s="185">
        <f>SUM(P415:P424)</f>
        <v>0</v>
      </c>
      <c r="Q414" s="184"/>
      <c r="R414" s="185">
        <f>SUM(R415:R424)</f>
        <v>0</v>
      </c>
      <c r="S414" s="184"/>
      <c r="T414" s="186">
        <f>SUM(T415:T424)</f>
        <v>0</v>
      </c>
      <c r="AR414" s="187" t="s">
        <v>24</v>
      </c>
      <c r="AT414" s="188" t="s">
        <v>75</v>
      </c>
      <c r="AU414" s="188" t="s">
        <v>24</v>
      </c>
      <c r="AY414" s="187" t="s">
        <v>127</v>
      </c>
      <c r="BK414" s="189">
        <f>SUM(BK415:BK424)</f>
        <v>0</v>
      </c>
    </row>
    <row r="415" spans="2:65" s="1" customFormat="1" ht="16.5" customHeight="1">
      <c r="B415" s="41"/>
      <c r="C415" s="192" t="s">
        <v>651</v>
      </c>
      <c r="D415" s="192" t="s">
        <v>129</v>
      </c>
      <c r="E415" s="193" t="s">
        <v>652</v>
      </c>
      <c r="F415" s="194" t="s">
        <v>653</v>
      </c>
      <c r="G415" s="195" t="s">
        <v>566</v>
      </c>
      <c r="H415" s="196">
        <v>1</v>
      </c>
      <c r="I415" s="197"/>
      <c r="J415" s="198">
        <f>ROUND(I415*H415,2)</f>
        <v>0</v>
      </c>
      <c r="K415" s="194" t="s">
        <v>22</v>
      </c>
      <c r="L415" s="61"/>
      <c r="M415" s="199" t="s">
        <v>22</v>
      </c>
      <c r="N415" s="200" t="s">
        <v>47</v>
      </c>
      <c r="O415" s="42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AR415" s="24" t="s">
        <v>134</v>
      </c>
      <c r="AT415" s="24" t="s">
        <v>129</v>
      </c>
      <c r="AU415" s="24" t="s">
        <v>86</v>
      </c>
      <c r="AY415" s="24" t="s">
        <v>127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24" t="s">
        <v>24</v>
      </c>
      <c r="BK415" s="203">
        <f>ROUND(I415*H415,2)</f>
        <v>0</v>
      </c>
      <c r="BL415" s="24" t="s">
        <v>134</v>
      </c>
      <c r="BM415" s="24" t="s">
        <v>654</v>
      </c>
    </row>
    <row r="416" spans="2:65" s="11" customFormat="1" ht="12">
      <c r="B416" s="207"/>
      <c r="C416" s="208"/>
      <c r="D416" s="204" t="s">
        <v>138</v>
      </c>
      <c r="E416" s="209" t="s">
        <v>22</v>
      </c>
      <c r="F416" s="210" t="s">
        <v>655</v>
      </c>
      <c r="G416" s="208"/>
      <c r="H416" s="209" t="s">
        <v>22</v>
      </c>
      <c r="I416" s="211"/>
      <c r="J416" s="208"/>
      <c r="K416" s="208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138</v>
      </c>
      <c r="AU416" s="216" t="s">
        <v>86</v>
      </c>
      <c r="AV416" s="11" t="s">
        <v>24</v>
      </c>
      <c r="AW416" s="11" t="s">
        <v>39</v>
      </c>
      <c r="AX416" s="11" t="s">
        <v>76</v>
      </c>
      <c r="AY416" s="216" t="s">
        <v>127</v>
      </c>
    </row>
    <row r="417" spans="2:65" s="11" customFormat="1" ht="24">
      <c r="B417" s="207"/>
      <c r="C417" s="208"/>
      <c r="D417" s="204" t="s">
        <v>138</v>
      </c>
      <c r="E417" s="209" t="s">
        <v>22</v>
      </c>
      <c r="F417" s="210" t="s">
        <v>656</v>
      </c>
      <c r="G417" s="208"/>
      <c r="H417" s="209" t="s">
        <v>22</v>
      </c>
      <c r="I417" s="211"/>
      <c r="J417" s="208"/>
      <c r="K417" s="208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138</v>
      </c>
      <c r="AU417" s="216" t="s">
        <v>86</v>
      </c>
      <c r="AV417" s="11" t="s">
        <v>24</v>
      </c>
      <c r="AW417" s="11" t="s">
        <v>39</v>
      </c>
      <c r="AX417" s="11" t="s">
        <v>76</v>
      </c>
      <c r="AY417" s="216" t="s">
        <v>127</v>
      </c>
    </row>
    <row r="418" spans="2:65" s="11" customFormat="1" ht="12">
      <c r="B418" s="207"/>
      <c r="C418" s="208"/>
      <c r="D418" s="204" t="s">
        <v>138</v>
      </c>
      <c r="E418" s="209" t="s">
        <v>22</v>
      </c>
      <c r="F418" s="210" t="s">
        <v>657</v>
      </c>
      <c r="G418" s="208"/>
      <c r="H418" s="209" t="s">
        <v>22</v>
      </c>
      <c r="I418" s="211"/>
      <c r="J418" s="208"/>
      <c r="K418" s="208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138</v>
      </c>
      <c r="AU418" s="216" t="s">
        <v>86</v>
      </c>
      <c r="AV418" s="11" t="s">
        <v>24</v>
      </c>
      <c r="AW418" s="11" t="s">
        <v>39</v>
      </c>
      <c r="AX418" s="11" t="s">
        <v>76</v>
      </c>
      <c r="AY418" s="216" t="s">
        <v>127</v>
      </c>
    </row>
    <row r="419" spans="2:65" s="11" customFormat="1" ht="12">
      <c r="B419" s="207"/>
      <c r="C419" s="208"/>
      <c r="D419" s="204" t="s">
        <v>138</v>
      </c>
      <c r="E419" s="209" t="s">
        <v>22</v>
      </c>
      <c r="F419" s="210" t="s">
        <v>658</v>
      </c>
      <c r="G419" s="208"/>
      <c r="H419" s="209" t="s">
        <v>22</v>
      </c>
      <c r="I419" s="211"/>
      <c r="J419" s="208"/>
      <c r="K419" s="208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138</v>
      </c>
      <c r="AU419" s="216" t="s">
        <v>86</v>
      </c>
      <c r="AV419" s="11" t="s">
        <v>24</v>
      </c>
      <c r="AW419" s="11" t="s">
        <v>39</v>
      </c>
      <c r="AX419" s="11" t="s">
        <v>76</v>
      </c>
      <c r="AY419" s="216" t="s">
        <v>127</v>
      </c>
    </row>
    <row r="420" spans="2:65" s="11" customFormat="1" ht="24">
      <c r="B420" s="207"/>
      <c r="C420" s="208"/>
      <c r="D420" s="204" t="s">
        <v>138</v>
      </c>
      <c r="E420" s="209" t="s">
        <v>22</v>
      </c>
      <c r="F420" s="210" t="s">
        <v>659</v>
      </c>
      <c r="G420" s="208"/>
      <c r="H420" s="209" t="s">
        <v>22</v>
      </c>
      <c r="I420" s="211"/>
      <c r="J420" s="208"/>
      <c r="K420" s="208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138</v>
      </c>
      <c r="AU420" s="216" t="s">
        <v>86</v>
      </c>
      <c r="AV420" s="11" t="s">
        <v>24</v>
      </c>
      <c r="AW420" s="11" t="s">
        <v>39</v>
      </c>
      <c r="AX420" s="11" t="s">
        <v>76</v>
      </c>
      <c r="AY420" s="216" t="s">
        <v>127</v>
      </c>
    </row>
    <row r="421" spans="2:65" s="11" customFormat="1" ht="12">
      <c r="B421" s="207"/>
      <c r="C421" s="208"/>
      <c r="D421" s="204" t="s">
        <v>138</v>
      </c>
      <c r="E421" s="209" t="s">
        <v>22</v>
      </c>
      <c r="F421" s="210" t="s">
        <v>660</v>
      </c>
      <c r="G421" s="208"/>
      <c r="H421" s="209" t="s">
        <v>22</v>
      </c>
      <c r="I421" s="211"/>
      <c r="J421" s="208"/>
      <c r="K421" s="208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138</v>
      </c>
      <c r="AU421" s="216" t="s">
        <v>86</v>
      </c>
      <c r="AV421" s="11" t="s">
        <v>24</v>
      </c>
      <c r="AW421" s="11" t="s">
        <v>39</v>
      </c>
      <c r="AX421" s="11" t="s">
        <v>76</v>
      </c>
      <c r="AY421" s="216" t="s">
        <v>127</v>
      </c>
    </row>
    <row r="422" spans="2:65" s="11" customFormat="1" ht="24">
      <c r="B422" s="207"/>
      <c r="C422" s="208"/>
      <c r="D422" s="204" t="s">
        <v>138</v>
      </c>
      <c r="E422" s="209" t="s">
        <v>22</v>
      </c>
      <c r="F422" s="210" t="s">
        <v>661</v>
      </c>
      <c r="G422" s="208"/>
      <c r="H422" s="209" t="s">
        <v>22</v>
      </c>
      <c r="I422" s="211"/>
      <c r="J422" s="208"/>
      <c r="K422" s="208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138</v>
      </c>
      <c r="AU422" s="216" t="s">
        <v>86</v>
      </c>
      <c r="AV422" s="11" t="s">
        <v>24</v>
      </c>
      <c r="AW422" s="11" t="s">
        <v>39</v>
      </c>
      <c r="AX422" s="11" t="s">
        <v>76</v>
      </c>
      <c r="AY422" s="216" t="s">
        <v>127</v>
      </c>
    </row>
    <row r="423" spans="2:65" s="11" customFormat="1" ht="12">
      <c r="B423" s="207"/>
      <c r="C423" s="208"/>
      <c r="D423" s="204" t="s">
        <v>138</v>
      </c>
      <c r="E423" s="209" t="s">
        <v>22</v>
      </c>
      <c r="F423" s="210" t="s">
        <v>662</v>
      </c>
      <c r="G423" s="208"/>
      <c r="H423" s="209" t="s">
        <v>22</v>
      </c>
      <c r="I423" s="211"/>
      <c r="J423" s="208"/>
      <c r="K423" s="208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138</v>
      </c>
      <c r="AU423" s="216" t="s">
        <v>86</v>
      </c>
      <c r="AV423" s="11" t="s">
        <v>24</v>
      </c>
      <c r="AW423" s="11" t="s">
        <v>39</v>
      </c>
      <c r="AX423" s="11" t="s">
        <v>76</v>
      </c>
      <c r="AY423" s="216" t="s">
        <v>127</v>
      </c>
    </row>
    <row r="424" spans="2:65" s="12" customFormat="1" ht="12">
      <c r="B424" s="217"/>
      <c r="C424" s="218"/>
      <c r="D424" s="204" t="s">
        <v>138</v>
      </c>
      <c r="E424" s="219" t="s">
        <v>22</v>
      </c>
      <c r="F424" s="220" t="s">
        <v>24</v>
      </c>
      <c r="G424" s="218"/>
      <c r="H424" s="221">
        <v>1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138</v>
      </c>
      <c r="AU424" s="227" t="s">
        <v>86</v>
      </c>
      <c r="AV424" s="12" t="s">
        <v>86</v>
      </c>
      <c r="AW424" s="12" t="s">
        <v>39</v>
      </c>
      <c r="AX424" s="12" t="s">
        <v>24</v>
      </c>
      <c r="AY424" s="227" t="s">
        <v>127</v>
      </c>
    </row>
    <row r="425" spans="2:65" s="10" customFormat="1" ht="29.85" customHeight="1">
      <c r="B425" s="176"/>
      <c r="C425" s="177"/>
      <c r="D425" s="178" t="s">
        <v>75</v>
      </c>
      <c r="E425" s="190" t="s">
        <v>663</v>
      </c>
      <c r="F425" s="190" t="s">
        <v>664</v>
      </c>
      <c r="G425" s="177"/>
      <c r="H425" s="177"/>
      <c r="I425" s="180"/>
      <c r="J425" s="191">
        <f>BK425</f>
        <v>0</v>
      </c>
      <c r="K425" s="177"/>
      <c r="L425" s="182"/>
      <c r="M425" s="183"/>
      <c r="N425" s="184"/>
      <c r="O425" s="184"/>
      <c r="P425" s="185">
        <f>SUM(P426:P427)</f>
        <v>0</v>
      </c>
      <c r="Q425" s="184"/>
      <c r="R425" s="185">
        <f>SUM(R426:R427)</f>
        <v>0</v>
      </c>
      <c r="S425" s="184"/>
      <c r="T425" s="186">
        <f>SUM(T426:T427)</f>
        <v>0</v>
      </c>
      <c r="AR425" s="187" t="s">
        <v>24</v>
      </c>
      <c r="AT425" s="188" t="s">
        <v>75</v>
      </c>
      <c r="AU425" s="188" t="s">
        <v>24</v>
      </c>
      <c r="AY425" s="187" t="s">
        <v>127</v>
      </c>
      <c r="BK425" s="189">
        <f>SUM(BK426:BK427)</f>
        <v>0</v>
      </c>
    </row>
    <row r="426" spans="2:65" s="1" customFormat="1" ht="16.5" customHeight="1">
      <c r="B426" s="41"/>
      <c r="C426" s="192" t="s">
        <v>665</v>
      </c>
      <c r="D426" s="192" t="s">
        <v>129</v>
      </c>
      <c r="E426" s="193" t="s">
        <v>666</v>
      </c>
      <c r="F426" s="194" t="s">
        <v>667</v>
      </c>
      <c r="G426" s="195" t="s">
        <v>274</v>
      </c>
      <c r="H426" s="196">
        <v>10.879</v>
      </c>
      <c r="I426" s="197"/>
      <c r="J426" s="198">
        <f>ROUND(I426*H426,2)</f>
        <v>0</v>
      </c>
      <c r="K426" s="194" t="s">
        <v>133</v>
      </c>
      <c r="L426" s="61"/>
      <c r="M426" s="199" t="s">
        <v>22</v>
      </c>
      <c r="N426" s="200" t="s">
        <v>47</v>
      </c>
      <c r="O426" s="42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134</v>
      </c>
      <c r="AT426" s="24" t="s">
        <v>129</v>
      </c>
      <c r="AU426" s="24" t="s">
        <v>86</v>
      </c>
      <c r="AY426" s="24" t="s">
        <v>127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134</v>
      </c>
      <c r="BM426" s="24" t="s">
        <v>668</v>
      </c>
    </row>
    <row r="427" spans="2:65" s="1" customFormat="1" ht="24">
      <c r="B427" s="41"/>
      <c r="C427" s="63"/>
      <c r="D427" s="204" t="s">
        <v>136</v>
      </c>
      <c r="E427" s="63"/>
      <c r="F427" s="205" t="s">
        <v>669</v>
      </c>
      <c r="G427" s="63"/>
      <c r="H427" s="63"/>
      <c r="I427" s="163"/>
      <c r="J427" s="63"/>
      <c r="K427" s="63"/>
      <c r="L427" s="61"/>
      <c r="M427" s="260"/>
      <c r="N427" s="261"/>
      <c r="O427" s="261"/>
      <c r="P427" s="261"/>
      <c r="Q427" s="261"/>
      <c r="R427" s="261"/>
      <c r="S427" s="261"/>
      <c r="T427" s="262"/>
      <c r="AT427" s="24" t="s">
        <v>136</v>
      </c>
      <c r="AU427" s="24" t="s">
        <v>86</v>
      </c>
    </row>
    <row r="428" spans="2:65" s="1" customFormat="1" ht="6.9" customHeight="1">
      <c r="B428" s="56"/>
      <c r="C428" s="57"/>
      <c r="D428" s="57"/>
      <c r="E428" s="57"/>
      <c r="F428" s="57"/>
      <c r="G428" s="57"/>
      <c r="H428" s="57"/>
      <c r="I428" s="139"/>
      <c r="J428" s="57"/>
      <c r="K428" s="57"/>
      <c r="L428" s="61"/>
    </row>
  </sheetData>
  <sheetProtection algorithmName="SHA-512" hashValue="x8099TyfjppUC7wtFggwovrCMwA+nJfPxTXmcpZePJMFNhA3Mqqv7T8LiYrCuNUdRM+kcnyjiTliDgS5h6bDzQ==" saltValue="4yIV/pZ3/RCnHZcM2bHmhvgk6UVWmtG1p/Exx9+djeuLJ9MG21h+PhVNM0E3aPHOUCPH0qcprdrtGC8l7GgnpA==" spinCount="100000" sheet="1" objects="1" scenarios="1" formatColumns="0" formatRows="0" autoFilter="0"/>
  <autoFilter ref="C82:K427" xr:uid="{00000000-0009-0000-0000-000001000000}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100-000000000000}"/>
    <hyperlink ref="G1:H1" location="C54" display="2) Rekapitulace" xr:uid="{00000000-0004-0000-0100-000001000000}"/>
    <hyperlink ref="J1" location="C82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06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90</v>
      </c>
      <c r="G1" s="390" t="s">
        <v>91</v>
      </c>
      <c r="H1" s="390"/>
      <c r="I1" s="115"/>
      <c r="J1" s="114" t="s">
        <v>92</v>
      </c>
      <c r="K1" s="113" t="s">
        <v>93</v>
      </c>
      <c r="L1" s="114" t="s">
        <v>94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89</v>
      </c>
    </row>
    <row r="3" spans="1:70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86</v>
      </c>
    </row>
    <row r="4" spans="1:70" ht="36.9" customHeight="1">
      <c r="B4" s="28"/>
      <c r="C4" s="29"/>
      <c r="D4" s="30" t="s">
        <v>95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Krompach - oprava vodovodu 3.etapa</v>
      </c>
      <c r="F7" s="383"/>
      <c r="G7" s="383"/>
      <c r="H7" s="383"/>
      <c r="I7" s="117"/>
      <c r="J7" s="29"/>
      <c r="K7" s="31"/>
    </row>
    <row r="8" spans="1:70" s="1" customFormat="1" ht="13.2">
      <c r="B8" s="41"/>
      <c r="C8" s="42"/>
      <c r="D8" s="37" t="s">
        <v>96</v>
      </c>
      <c r="E8" s="42"/>
      <c r="F8" s="42"/>
      <c r="G8" s="42"/>
      <c r="H8" s="42"/>
      <c r="I8" s="118"/>
      <c r="J8" s="42"/>
      <c r="K8" s="45"/>
    </row>
    <row r="9" spans="1:70" s="1" customFormat="1" ht="36.9" customHeight="1">
      <c r="B9" s="41"/>
      <c r="C9" s="42"/>
      <c r="D9" s="42"/>
      <c r="E9" s="384" t="s">
        <v>670</v>
      </c>
      <c r="F9" s="385"/>
      <c r="G9" s="385"/>
      <c r="H9" s="385"/>
      <c r="I9" s="118"/>
      <c r="J9" s="42"/>
      <c r="K9" s="45"/>
    </row>
    <row r="10" spans="1:70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1:70" s="1" customFormat="1" ht="14.4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6. 12. 2017</v>
      </c>
      <c r="K12" s="45"/>
    </row>
    <row r="13" spans="1:70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1:70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57" customHeight="1">
      <c r="B24" s="121"/>
      <c r="C24" s="122"/>
      <c r="D24" s="122"/>
      <c r="E24" s="351" t="s">
        <v>41</v>
      </c>
      <c r="F24" s="351"/>
      <c r="G24" s="351"/>
      <c r="H24" s="35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42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44</v>
      </c>
      <c r="G29" s="42"/>
      <c r="H29" s="42"/>
      <c r="I29" s="129" t="s">
        <v>43</v>
      </c>
      <c r="J29" s="46" t="s">
        <v>45</v>
      </c>
      <c r="K29" s="45"/>
    </row>
    <row r="30" spans="2:11" s="1" customFormat="1" ht="14.4" customHeight="1">
      <c r="B30" s="41"/>
      <c r="C30" s="42"/>
      <c r="D30" s="49" t="s">
        <v>46</v>
      </c>
      <c r="E30" s="49" t="s">
        <v>47</v>
      </c>
      <c r="F30" s="130">
        <f>ROUND(SUM(BE84:BE105), 2)</f>
        <v>0</v>
      </c>
      <c r="G30" s="42"/>
      <c r="H30" s="42"/>
      <c r="I30" s="131">
        <v>0.21</v>
      </c>
      <c r="J30" s="130">
        <f>ROUND(ROUND((SUM(BE84:BE105)), 2)*I30, 2)</f>
        <v>0</v>
      </c>
      <c r="K30" s="45"/>
    </row>
    <row r="31" spans="2:11" s="1" customFormat="1" ht="14.4" customHeight="1">
      <c r="B31" s="41"/>
      <c r="C31" s="42"/>
      <c r="D31" s="42"/>
      <c r="E31" s="49" t="s">
        <v>48</v>
      </c>
      <c r="F31" s="130">
        <f>ROUND(SUM(BF84:BF105), 2)</f>
        <v>0</v>
      </c>
      <c r="G31" s="42"/>
      <c r="H31" s="42"/>
      <c r="I31" s="131">
        <v>0.15</v>
      </c>
      <c r="J31" s="130">
        <f>ROUND(ROUND((SUM(BF84:BF105)), 2)*I31, 2)</f>
        <v>0</v>
      </c>
      <c r="K31" s="45"/>
    </row>
    <row r="32" spans="2:11" s="1" customFormat="1" ht="14.4" hidden="1" customHeight="1">
      <c r="B32" s="41"/>
      <c r="C32" s="42"/>
      <c r="D32" s="42"/>
      <c r="E32" s="49" t="s">
        <v>49</v>
      </c>
      <c r="F32" s="130">
        <f>ROUND(SUM(BG84:BG105),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hidden="1" customHeight="1">
      <c r="B33" s="41"/>
      <c r="C33" s="42"/>
      <c r="D33" s="42"/>
      <c r="E33" s="49" t="s">
        <v>50</v>
      </c>
      <c r="F33" s="130">
        <f>ROUND(SUM(BH84:BH105),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hidden="1" customHeight="1">
      <c r="B34" s="41"/>
      <c r="C34" s="42"/>
      <c r="D34" s="42"/>
      <c r="E34" s="49" t="s">
        <v>51</v>
      </c>
      <c r="F34" s="130">
        <f>ROUND(SUM(BI84:BI105),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52</v>
      </c>
      <c r="E36" s="79"/>
      <c r="F36" s="79"/>
      <c r="G36" s="134" t="s">
        <v>53</v>
      </c>
      <c r="H36" s="135" t="s">
        <v>54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Krompach - oprava vodovodu 3.etapa</v>
      </c>
      <c r="F45" s="383"/>
      <c r="G45" s="383"/>
      <c r="H45" s="383"/>
      <c r="I45" s="118"/>
      <c r="J45" s="42"/>
      <c r="K45" s="45"/>
    </row>
    <row r="46" spans="2:11" s="1" customFormat="1" ht="14.4" customHeight="1">
      <c r="B46" s="41"/>
      <c r="C46" s="37" t="s">
        <v>96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VON - Vedlejší a ostatní náklady</v>
      </c>
      <c r="F47" s="385"/>
      <c r="G47" s="385"/>
      <c r="H47" s="385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Krompach</v>
      </c>
      <c r="G49" s="42"/>
      <c r="H49" s="42"/>
      <c r="I49" s="119" t="s">
        <v>27</v>
      </c>
      <c r="J49" s="120" t="str">
        <f>IF(J12="","",J12)</f>
        <v>6. 12. 2017</v>
      </c>
      <c r="K49" s="45"/>
    </row>
    <row r="50" spans="2:47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3.2">
      <c r="B51" s="41"/>
      <c r="C51" s="37" t="s">
        <v>31</v>
      </c>
      <c r="D51" s="42"/>
      <c r="E51" s="42"/>
      <c r="F51" s="35" t="str">
        <f>E15</f>
        <v>Obec Krompach</v>
      </c>
      <c r="G51" s="42"/>
      <c r="H51" s="42"/>
      <c r="I51" s="119" t="s">
        <v>37</v>
      </c>
      <c r="J51" s="351" t="str">
        <f>E21</f>
        <v>Vodohospodářské projekty s.r.o.</v>
      </c>
      <c r="K51" s="45"/>
    </row>
    <row r="52" spans="2:47" s="1" customFormat="1" ht="14.4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103</v>
      </c>
    </row>
    <row r="57" spans="2:47" s="7" customFormat="1" ht="24.9" customHeight="1">
      <c r="B57" s="149"/>
      <c r="C57" s="150"/>
      <c r="D57" s="151" t="s">
        <v>671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47" s="8" customFormat="1" ht="19.95" customHeight="1">
      <c r="B58" s="156"/>
      <c r="C58" s="157"/>
      <c r="D58" s="158" t="s">
        <v>672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47" s="8" customFormat="1" ht="19.95" customHeight="1">
      <c r="B59" s="156"/>
      <c r="C59" s="157"/>
      <c r="D59" s="158" t="s">
        <v>673</v>
      </c>
      <c r="E59" s="159"/>
      <c r="F59" s="159"/>
      <c r="G59" s="159"/>
      <c r="H59" s="159"/>
      <c r="I59" s="160"/>
      <c r="J59" s="161">
        <f>J88</f>
        <v>0</v>
      </c>
      <c r="K59" s="162"/>
    </row>
    <row r="60" spans="2:47" s="8" customFormat="1" ht="19.95" customHeight="1">
      <c r="B60" s="156"/>
      <c r="C60" s="157"/>
      <c r="D60" s="158" t="s">
        <v>674</v>
      </c>
      <c r="E60" s="159"/>
      <c r="F60" s="159"/>
      <c r="G60" s="159"/>
      <c r="H60" s="159"/>
      <c r="I60" s="160"/>
      <c r="J60" s="161">
        <f>J90</f>
        <v>0</v>
      </c>
      <c r="K60" s="162"/>
    </row>
    <row r="61" spans="2:47" s="8" customFormat="1" ht="19.95" customHeight="1">
      <c r="B61" s="156"/>
      <c r="C61" s="157"/>
      <c r="D61" s="158" t="s">
        <v>675</v>
      </c>
      <c r="E61" s="159"/>
      <c r="F61" s="159"/>
      <c r="G61" s="159"/>
      <c r="H61" s="159"/>
      <c r="I61" s="160"/>
      <c r="J61" s="161">
        <f>J92</f>
        <v>0</v>
      </c>
      <c r="K61" s="162"/>
    </row>
    <row r="62" spans="2:47" s="8" customFormat="1" ht="19.95" customHeight="1">
      <c r="B62" s="156"/>
      <c r="C62" s="157"/>
      <c r="D62" s="158" t="s">
        <v>676</v>
      </c>
      <c r="E62" s="159"/>
      <c r="F62" s="159"/>
      <c r="G62" s="159"/>
      <c r="H62" s="159"/>
      <c r="I62" s="160"/>
      <c r="J62" s="161">
        <f>J94</f>
        <v>0</v>
      </c>
      <c r="K62" s="162"/>
    </row>
    <row r="63" spans="2:47" s="8" customFormat="1" ht="19.95" customHeight="1">
      <c r="B63" s="156"/>
      <c r="C63" s="157"/>
      <c r="D63" s="158" t="s">
        <v>677</v>
      </c>
      <c r="E63" s="159"/>
      <c r="F63" s="159"/>
      <c r="G63" s="159"/>
      <c r="H63" s="159"/>
      <c r="I63" s="160"/>
      <c r="J63" s="161">
        <f>J97</f>
        <v>0</v>
      </c>
      <c r="K63" s="162"/>
    </row>
    <row r="64" spans="2:47" s="8" customFormat="1" ht="19.95" customHeight="1">
      <c r="B64" s="156"/>
      <c r="C64" s="157"/>
      <c r="D64" s="158" t="s">
        <v>678</v>
      </c>
      <c r="E64" s="159"/>
      <c r="F64" s="159"/>
      <c r="G64" s="159"/>
      <c r="H64" s="159"/>
      <c r="I64" s="160"/>
      <c r="J64" s="161">
        <f>J104</f>
        <v>0</v>
      </c>
      <c r="K64" s="162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2" s="1" customFormat="1" ht="6.9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" customHeight="1">
      <c r="B71" s="41"/>
      <c r="C71" s="62" t="s">
        <v>111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6.5" customHeight="1">
      <c r="B74" s="41"/>
      <c r="C74" s="63"/>
      <c r="D74" s="63"/>
      <c r="E74" s="387" t="str">
        <f>E7</f>
        <v>Krompach - oprava vodovodu 3.etapa</v>
      </c>
      <c r="F74" s="388"/>
      <c r="G74" s="388"/>
      <c r="H74" s="388"/>
      <c r="I74" s="163"/>
      <c r="J74" s="63"/>
      <c r="K74" s="63"/>
      <c r="L74" s="61"/>
    </row>
    <row r="75" spans="2:12" s="1" customFormat="1" ht="14.4" customHeight="1">
      <c r="B75" s="41"/>
      <c r="C75" s="65" t="s">
        <v>96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7.25" customHeight="1">
      <c r="B76" s="41"/>
      <c r="C76" s="63"/>
      <c r="D76" s="63"/>
      <c r="E76" s="362" t="str">
        <f>E9</f>
        <v>VON - Vedlejší a ostatní náklady</v>
      </c>
      <c r="F76" s="389"/>
      <c r="G76" s="389"/>
      <c r="H76" s="389"/>
      <c r="I76" s="163"/>
      <c r="J76" s="63"/>
      <c r="K76" s="63"/>
      <c r="L76" s="61"/>
    </row>
    <row r="77" spans="2:12" s="1" customFormat="1" ht="6.9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64" t="str">
        <f>F12</f>
        <v>Krompach</v>
      </c>
      <c r="G78" s="63"/>
      <c r="H78" s="63"/>
      <c r="I78" s="165" t="s">
        <v>27</v>
      </c>
      <c r="J78" s="73" t="str">
        <f>IF(J12="","",J12)</f>
        <v>6. 12. 2017</v>
      </c>
      <c r="K78" s="63"/>
      <c r="L78" s="61"/>
    </row>
    <row r="79" spans="2:12" s="1" customFormat="1" ht="6.9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3.2">
      <c r="B80" s="41"/>
      <c r="C80" s="65" t="s">
        <v>31</v>
      </c>
      <c r="D80" s="63"/>
      <c r="E80" s="63"/>
      <c r="F80" s="164" t="str">
        <f>E15</f>
        <v>Obec Krompach</v>
      </c>
      <c r="G80" s="63"/>
      <c r="H80" s="63"/>
      <c r="I80" s="165" t="s">
        <v>37</v>
      </c>
      <c r="J80" s="164" t="str">
        <f>E21</f>
        <v>Vodohospodářské projekty s.r.o.</v>
      </c>
      <c r="K80" s="63"/>
      <c r="L80" s="61"/>
    </row>
    <row r="81" spans="2:65" s="1" customFormat="1" ht="14.4" customHeight="1">
      <c r="B81" s="41"/>
      <c r="C81" s="65" t="s">
        <v>35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9" customFormat="1" ht="29.25" customHeight="1">
      <c r="B83" s="166"/>
      <c r="C83" s="167" t="s">
        <v>112</v>
      </c>
      <c r="D83" s="168" t="s">
        <v>61</v>
      </c>
      <c r="E83" s="168" t="s">
        <v>57</v>
      </c>
      <c r="F83" s="168" t="s">
        <v>113</v>
      </c>
      <c r="G83" s="168" t="s">
        <v>114</v>
      </c>
      <c r="H83" s="168" t="s">
        <v>115</v>
      </c>
      <c r="I83" s="169" t="s">
        <v>116</v>
      </c>
      <c r="J83" s="168" t="s">
        <v>101</v>
      </c>
      <c r="K83" s="170" t="s">
        <v>117</v>
      </c>
      <c r="L83" s="171"/>
      <c r="M83" s="81" t="s">
        <v>118</v>
      </c>
      <c r="N83" s="82" t="s">
        <v>46</v>
      </c>
      <c r="O83" s="82" t="s">
        <v>119</v>
      </c>
      <c r="P83" s="82" t="s">
        <v>120</v>
      </c>
      <c r="Q83" s="82" t="s">
        <v>121</v>
      </c>
      <c r="R83" s="82" t="s">
        <v>122</v>
      </c>
      <c r="S83" s="82" t="s">
        <v>123</v>
      </c>
      <c r="T83" s="83" t="s">
        <v>124</v>
      </c>
    </row>
    <row r="84" spans="2:65" s="1" customFormat="1" ht="29.25" customHeight="1">
      <c r="B84" s="41"/>
      <c r="C84" s="87" t="s">
        <v>102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</f>
        <v>0</v>
      </c>
      <c r="Q84" s="85"/>
      <c r="R84" s="173">
        <f>R85</f>
        <v>0</v>
      </c>
      <c r="S84" s="85"/>
      <c r="T84" s="174">
        <f>T85</f>
        <v>0</v>
      </c>
      <c r="AT84" s="24" t="s">
        <v>75</v>
      </c>
      <c r="AU84" s="24" t="s">
        <v>103</v>
      </c>
      <c r="BK84" s="175">
        <f>BK85</f>
        <v>0</v>
      </c>
    </row>
    <row r="85" spans="2:65" s="10" customFormat="1" ht="37.35" customHeight="1">
      <c r="B85" s="176"/>
      <c r="C85" s="177"/>
      <c r="D85" s="178" t="s">
        <v>75</v>
      </c>
      <c r="E85" s="179" t="s">
        <v>679</v>
      </c>
      <c r="F85" s="179" t="s">
        <v>680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P86+P88+P90+P92+P94+P97+P104</f>
        <v>0</v>
      </c>
      <c r="Q85" s="184"/>
      <c r="R85" s="185">
        <f>R86+R88+R90+R92+R94+R97+R104</f>
        <v>0</v>
      </c>
      <c r="S85" s="184"/>
      <c r="T85" s="186">
        <f>T86+T88+T90+T92+T94+T97+T104</f>
        <v>0</v>
      </c>
      <c r="AR85" s="187" t="s">
        <v>134</v>
      </c>
      <c r="AT85" s="188" t="s">
        <v>75</v>
      </c>
      <c r="AU85" s="188" t="s">
        <v>76</v>
      </c>
      <c r="AY85" s="187" t="s">
        <v>127</v>
      </c>
      <c r="BK85" s="189">
        <f>BK86+BK88+BK90+BK92+BK94+BK97+BK104</f>
        <v>0</v>
      </c>
    </row>
    <row r="86" spans="2:65" s="10" customFormat="1" ht="19.95" customHeight="1">
      <c r="B86" s="176"/>
      <c r="C86" s="177"/>
      <c r="D86" s="178" t="s">
        <v>75</v>
      </c>
      <c r="E86" s="190" t="s">
        <v>681</v>
      </c>
      <c r="F86" s="190" t="s">
        <v>682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P87</f>
        <v>0</v>
      </c>
      <c r="Q86" s="184"/>
      <c r="R86" s="185">
        <f>R87</f>
        <v>0</v>
      </c>
      <c r="S86" s="184"/>
      <c r="T86" s="186">
        <f>T87</f>
        <v>0</v>
      </c>
      <c r="AR86" s="187" t="s">
        <v>24</v>
      </c>
      <c r="AT86" s="188" t="s">
        <v>75</v>
      </c>
      <c r="AU86" s="188" t="s">
        <v>24</v>
      </c>
      <c r="AY86" s="187" t="s">
        <v>127</v>
      </c>
      <c r="BK86" s="189">
        <f>BK87</f>
        <v>0</v>
      </c>
    </row>
    <row r="87" spans="2:65" s="1" customFormat="1" ht="16.5" customHeight="1">
      <c r="B87" s="41"/>
      <c r="C87" s="192" t="s">
        <v>24</v>
      </c>
      <c r="D87" s="192" t="s">
        <v>129</v>
      </c>
      <c r="E87" s="193" t="s">
        <v>683</v>
      </c>
      <c r="F87" s="194" t="s">
        <v>684</v>
      </c>
      <c r="G87" s="195" t="s">
        <v>685</v>
      </c>
      <c r="H87" s="196">
        <v>1</v>
      </c>
      <c r="I87" s="197"/>
      <c r="J87" s="198">
        <f>ROUND(I87*H87,2)</f>
        <v>0</v>
      </c>
      <c r="K87" s="194" t="s">
        <v>22</v>
      </c>
      <c r="L87" s="61"/>
      <c r="M87" s="199" t="s">
        <v>22</v>
      </c>
      <c r="N87" s="200" t="s">
        <v>47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686</v>
      </c>
      <c r="AT87" s="24" t="s">
        <v>129</v>
      </c>
      <c r="AU87" s="24" t="s">
        <v>86</v>
      </c>
      <c r="AY87" s="24" t="s">
        <v>127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686</v>
      </c>
      <c r="BM87" s="24" t="s">
        <v>687</v>
      </c>
    </row>
    <row r="88" spans="2:65" s="10" customFormat="1" ht="29.85" customHeight="1">
      <c r="B88" s="176"/>
      <c r="C88" s="177"/>
      <c r="D88" s="178" t="s">
        <v>75</v>
      </c>
      <c r="E88" s="190" t="s">
        <v>688</v>
      </c>
      <c r="F88" s="190" t="s">
        <v>689</v>
      </c>
      <c r="G88" s="177"/>
      <c r="H88" s="177"/>
      <c r="I88" s="180"/>
      <c r="J88" s="191">
        <f>BK88</f>
        <v>0</v>
      </c>
      <c r="K88" s="177"/>
      <c r="L88" s="182"/>
      <c r="M88" s="183"/>
      <c r="N88" s="184"/>
      <c r="O88" s="184"/>
      <c r="P88" s="185">
        <f>P89</f>
        <v>0</v>
      </c>
      <c r="Q88" s="184"/>
      <c r="R88" s="185">
        <f>R89</f>
        <v>0</v>
      </c>
      <c r="S88" s="184"/>
      <c r="T88" s="186">
        <f>T89</f>
        <v>0</v>
      </c>
      <c r="AR88" s="187" t="s">
        <v>24</v>
      </c>
      <c r="AT88" s="188" t="s">
        <v>75</v>
      </c>
      <c r="AU88" s="188" t="s">
        <v>24</v>
      </c>
      <c r="AY88" s="187" t="s">
        <v>127</v>
      </c>
      <c r="BK88" s="189">
        <f>BK89</f>
        <v>0</v>
      </c>
    </row>
    <row r="89" spans="2:65" s="1" customFormat="1" ht="16.5" customHeight="1">
      <c r="B89" s="41"/>
      <c r="C89" s="192" t="s">
        <v>86</v>
      </c>
      <c r="D89" s="192" t="s">
        <v>129</v>
      </c>
      <c r="E89" s="193" t="s">
        <v>690</v>
      </c>
      <c r="F89" s="194" t="s">
        <v>691</v>
      </c>
      <c r="G89" s="195" t="s">
        <v>685</v>
      </c>
      <c r="H89" s="196">
        <v>1</v>
      </c>
      <c r="I89" s="197"/>
      <c r="J89" s="198">
        <f>ROUND(I89*H89,2)</f>
        <v>0</v>
      </c>
      <c r="K89" s="194" t="s">
        <v>22</v>
      </c>
      <c r="L89" s="61"/>
      <c r="M89" s="199" t="s">
        <v>22</v>
      </c>
      <c r="N89" s="200" t="s">
        <v>47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686</v>
      </c>
      <c r="AT89" s="24" t="s">
        <v>129</v>
      </c>
      <c r="AU89" s="24" t="s">
        <v>86</v>
      </c>
      <c r="AY89" s="24" t="s">
        <v>127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686</v>
      </c>
      <c r="BM89" s="24" t="s">
        <v>692</v>
      </c>
    </row>
    <row r="90" spans="2:65" s="10" customFormat="1" ht="29.85" customHeight="1">
      <c r="B90" s="176"/>
      <c r="C90" s="177"/>
      <c r="D90" s="178" t="s">
        <v>75</v>
      </c>
      <c r="E90" s="190" t="s">
        <v>693</v>
      </c>
      <c r="F90" s="190" t="s">
        <v>694</v>
      </c>
      <c r="G90" s="177"/>
      <c r="H90" s="177"/>
      <c r="I90" s="180"/>
      <c r="J90" s="191">
        <f>BK90</f>
        <v>0</v>
      </c>
      <c r="K90" s="177"/>
      <c r="L90" s="182"/>
      <c r="M90" s="183"/>
      <c r="N90" s="184"/>
      <c r="O90" s="184"/>
      <c r="P90" s="185">
        <f>P91</f>
        <v>0</v>
      </c>
      <c r="Q90" s="184"/>
      <c r="R90" s="185">
        <f>R91</f>
        <v>0</v>
      </c>
      <c r="S90" s="184"/>
      <c r="T90" s="186">
        <f>T91</f>
        <v>0</v>
      </c>
      <c r="AR90" s="187" t="s">
        <v>24</v>
      </c>
      <c r="AT90" s="188" t="s">
        <v>75</v>
      </c>
      <c r="AU90" s="188" t="s">
        <v>24</v>
      </c>
      <c r="AY90" s="187" t="s">
        <v>127</v>
      </c>
      <c r="BK90" s="189">
        <f>BK91</f>
        <v>0</v>
      </c>
    </row>
    <row r="91" spans="2:65" s="1" customFormat="1" ht="16.5" customHeight="1">
      <c r="B91" s="41"/>
      <c r="C91" s="192" t="s">
        <v>147</v>
      </c>
      <c r="D91" s="192" t="s">
        <v>129</v>
      </c>
      <c r="E91" s="193" t="s">
        <v>695</v>
      </c>
      <c r="F91" s="194" t="s">
        <v>694</v>
      </c>
      <c r="G91" s="195" t="s">
        <v>685</v>
      </c>
      <c r="H91" s="196">
        <v>1</v>
      </c>
      <c r="I91" s="197"/>
      <c r="J91" s="198">
        <f>ROUND(I91*H91,2)</f>
        <v>0</v>
      </c>
      <c r="K91" s="194" t="s">
        <v>22</v>
      </c>
      <c r="L91" s="61"/>
      <c r="M91" s="199" t="s">
        <v>22</v>
      </c>
      <c r="N91" s="200" t="s">
        <v>47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686</v>
      </c>
      <c r="AT91" s="24" t="s">
        <v>129</v>
      </c>
      <c r="AU91" s="24" t="s">
        <v>86</v>
      </c>
      <c r="AY91" s="24" t="s">
        <v>127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686</v>
      </c>
      <c r="BM91" s="24" t="s">
        <v>696</v>
      </c>
    </row>
    <row r="92" spans="2:65" s="10" customFormat="1" ht="29.85" customHeight="1">
      <c r="B92" s="176"/>
      <c r="C92" s="177"/>
      <c r="D92" s="178" t="s">
        <v>75</v>
      </c>
      <c r="E92" s="190" t="s">
        <v>697</v>
      </c>
      <c r="F92" s="190" t="s">
        <v>698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P93</f>
        <v>0</v>
      </c>
      <c r="Q92" s="184"/>
      <c r="R92" s="185">
        <f>R93</f>
        <v>0</v>
      </c>
      <c r="S92" s="184"/>
      <c r="T92" s="186">
        <f>T93</f>
        <v>0</v>
      </c>
      <c r="AR92" s="187" t="s">
        <v>134</v>
      </c>
      <c r="AT92" s="188" t="s">
        <v>75</v>
      </c>
      <c r="AU92" s="188" t="s">
        <v>24</v>
      </c>
      <c r="AY92" s="187" t="s">
        <v>127</v>
      </c>
      <c r="BK92" s="189">
        <f>BK93</f>
        <v>0</v>
      </c>
    </row>
    <row r="93" spans="2:65" s="1" customFormat="1" ht="16.5" customHeight="1">
      <c r="B93" s="41"/>
      <c r="C93" s="192" t="s">
        <v>134</v>
      </c>
      <c r="D93" s="192" t="s">
        <v>129</v>
      </c>
      <c r="E93" s="193" t="s">
        <v>699</v>
      </c>
      <c r="F93" s="194" t="s">
        <v>700</v>
      </c>
      <c r="G93" s="195" t="s">
        <v>685</v>
      </c>
      <c r="H93" s="196">
        <v>1</v>
      </c>
      <c r="I93" s="197"/>
      <c r="J93" s="198">
        <f>ROUND(I93*H93,2)</f>
        <v>0</v>
      </c>
      <c r="K93" s="194" t="s">
        <v>22</v>
      </c>
      <c r="L93" s="61"/>
      <c r="M93" s="199" t="s">
        <v>22</v>
      </c>
      <c r="N93" s="200" t="s">
        <v>47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686</v>
      </c>
      <c r="AT93" s="24" t="s">
        <v>129</v>
      </c>
      <c r="AU93" s="24" t="s">
        <v>86</v>
      </c>
      <c r="AY93" s="24" t="s">
        <v>127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686</v>
      </c>
      <c r="BM93" s="24" t="s">
        <v>701</v>
      </c>
    </row>
    <row r="94" spans="2:65" s="10" customFormat="1" ht="29.85" customHeight="1">
      <c r="B94" s="176"/>
      <c r="C94" s="177"/>
      <c r="D94" s="178" t="s">
        <v>75</v>
      </c>
      <c r="E94" s="190" t="s">
        <v>702</v>
      </c>
      <c r="F94" s="190" t="s">
        <v>703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SUM(P95:P96)</f>
        <v>0</v>
      </c>
      <c r="Q94" s="184"/>
      <c r="R94" s="185">
        <f>SUM(R95:R96)</f>
        <v>0</v>
      </c>
      <c r="S94" s="184"/>
      <c r="T94" s="186">
        <f>SUM(T95:T96)</f>
        <v>0</v>
      </c>
      <c r="AR94" s="187" t="s">
        <v>134</v>
      </c>
      <c r="AT94" s="188" t="s">
        <v>75</v>
      </c>
      <c r="AU94" s="188" t="s">
        <v>24</v>
      </c>
      <c r="AY94" s="187" t="s">
        <v>127</v>
      </c>
      <c r="BK94" s="189">
        <f>SUM(BK95:BK96)</f>
        <v>0</v>
      </c>
    </row>
    <row r="95" spans="2:65" s="1" customFormat="1" ht="16.5" customHeight="1">
      <c r="B95" s="41"/>
      <c r="C95" s="192" t="s">
        <v>159</v>
      </c>
      <c r="D95" s="192" t="s">
        <v>129</v>
      </c>
      <c r="E95" s="193" t="s">
        <v>704</v>
      </c>
      <c r="F95" s="194" t="s">
        <v>705</v>
      </c>
      <c r="G95" s="195" t="s">
        <v>685</v>
      </c>
      <c r="H95" s="196">
        <v>1</v>
      </c>
      <c r="I95" s="197"/>
      <c r="J95" s="198">
        <f>ROUND(I95*H95,2)</f>
        <v>0</v>
      </c>
      <c r="K95" s="194" t="s">
        <v>22</v>
      </c>
      <c r="L95" s="61"/>
      <c r="M95" s="199" t="s">
        <v>22</v>
      </c>
      <c r="N95" s="200" t="s">
        <v>47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686</v>
      </c>
      <c r="AT95" s="24" t="s">
        <v>129</v>
      </c>
      <c r="AU95" s="24" t="s">
        <v>86</v>
      </c>
      <c r="AY95" s="24" t="s">
        <v>127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686</v>
      </c>
      <c r="BM95" s="24" t="s">
        <v>706</v>
      </c>
    </row>
    <row r="96" spans="2:65" s="1" customFormat="1" ht="16.5" customHeight="1">
      <c r="B96" s="41"/>
      <c r="C96" s="192" t="s">
        <v>172</v>
      </c>
      <c r="D96" s="192" t="s">
        <v>129</v>
      </c>
      <c r="E96" s="193" t="s">
        <v>707</v>
      </c>
      <c r="F96" s="194" t="s">
        <v>708</v>
      </c>
      <c r="G96" s="195" t="s">
        <v>685</v>
      </c>
      <c r="H96" s="196">
        <v>1</v>
      </c>
      <c r="I96" s="197"/>
      <c r="J96" s="198">
        <f>ROUND(I96*H96,2)</f>
        <v>0</v>
      </c>
      <c r="K96" s="194" t="s">
        <v>22</v>
      </c>
      <c r="L96" s="61"/>
      <c r="M96" s="199" t="s">
        <v>22</v>
      </c>
      <c r="N96" s="200" t="s">
        <v>47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686</v>
      </c>
      <c r="AT96" s="24" t="s">
        <v>129</v>
      </c>
      <c r="AU96" s="24" t="s">
        <v>86</v>
      </c>
      <c r="AY96" s="24" t="s">
        <v>127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686</v>
      </c>
      <c r="BM96" s="24" t="s">
        <v>709</v>
      </c>
    </row>
    <row r="97" spans="2:65" s="10" customFormat="1" ht="29.85" customHeight="1">
      <c r="B97" s="176"/>
      <c r="C97" s="177"/>
      <c r="D97" s="178" t="s">
        <v>75</v>
      </c>
      <c r="E97" s="190" t="s">
        <v>710</v>
      </c>
      <c r="F97" s="190" t="s">
        <v>711</v>
      </c>
      <c r="G97" s="177"/>
      <c r="H97" s="177"/>
      <c r="I97" s="180"/>
      <c r="J97" s="191">
        <f>BK97</f>
        <v>0</v>
      </c>
      <c r="K97" s="177"/>
      <c r="L97" s="182"/>
      <c r="M97" s="183"/>
      <c r="N97" s="184"/>
      <c r="O97" s="184"/>
      <c r="P97" s="185">
        <f>SUM(P98:P103)</f>
        <v>0</v>
      </c>
      <c r="Q97" s="184"/>
      <c r="R97" s="185">
        <f>SUM(R98:R103)</f>
        <v>0</v>
      </c>
      <c r="S97" s="184"/>
      <c r="T97" s="186">
        <f>SUM(T98:T103)</f>
        <v>0</v>
      </c>
      <c r="AR97" s="187" t="s">
        <v>134</v>
      </c>
      <c r="AT97" s="188" t="s">
        <v>75</v>
      </c>
      <c r="AU97" s="188" t="s">
        <v>24</v>
      </c>
      <c r="AY97" s="187" t="s">
        <v>127</v>
      </c>
      <c r="BK97" s="189">
        <f>SUM(BK98:BK103)</f>
        <v>0</v>
      </c>
    </row>
    <row r="98" spans="2:65" s="1" customFormat="1" ht="16.5" customHeight="1">
      <c r="B98" s="41"/>
      <c r="C98" s="192" t="s">
        <v>180</v>
      </c>
      <c r="D98" s="192" t="s">
        <v>129</v>
      </c>
      <c r="E98" s="193" t="s">
        <v>712</v>
      </c>
      <c r="F98" s="194" t="s">
        <v>713</v>
      </c>
      <c r="G98" s="195" t="s">
        <v>685</v>
      </c>
      <c r="H98" s="196">
        <v>1</v>
      </c>
      <c r="I98" s="197"/>
      <c r="J98" s="198">
        <f t="shared" ref="J98:J103" si="0">ROUND(I98*H98,2)</f>
        <v>0</v>
      </c>
      <c r="K98" s="194" t="s">
        <v>22</v>
      </c>
      <c r="L98" s="61"/>
      <c r="M98" s="199" t="s">
        <v>22</v>
      </c>
      <c r="N98" s="200" t="s">
        <v>47</v>
      </c>
      <c r="O98" s="42"/>
      <c r="P98" s="201">
        <f t="shared" ref="P98:P103" si="1">O98*H98</f>
        <v>0</v>
      </c>
      <c r="Q98" s="201">
        <v>0</v>
      </c>
      <c r="R98" s="201">
        <f t="shared" ref="R98:R103" si="2">Q98*H98</f>
        <v>0</v>
      </c>
      <c r="S98" s="201">
        <v>0</v>
      </c>
      <c r="T98" s="202">
        <f t="shared" ref="T98:T103" si="3">S98*H98</f>
        <v>0</v>
      </c>
      <c r="AR98" s="24" t="s">
        <v>686</v>
      </c>
      <c r="AT98" s="24" t="s">
        <v>129</v>
      </c>
      <c r="AU98" s="24" t="s">
        <v>86</v>
      </c>
      <c r="AY98" s="24" t="s">
        <v>127</v>
      </c>
      <c r="BE98" s="203">
        <f t="shared" ref="BE98:BE103" si="4">IF(N98="základní",J98,0)</f>
        <v>0</v>
      </c>
      <c r="BF98" s="203">
        <f t="shared" ref="BF98:BF103" si="5">IF(N98="snížená",J98,0)</f>
        <v>0</v>
      </c>
      <c r="BG98" s="203">
        <f t="shared" ref="BG98:BG103" si="6">IF(N98="zákl. přenesená",J98,0)</f>
        <v>0</v>
      </c>
      <c r="BH98" s="203">
        <f t="shared" ref="BH98:BH103" si="7">IF(N98="sníž. přenesená",J98,0)</f>
        <v>0</v>
      </c>
      <c r="BI98" s="203">
        <f t="shared" ref="BI98:BI103" si="8">IF(N98="nulová",J98,0)</f>
        <v>0</v>
      </c>
      <c r="BJ98" s="24" t="s">
        <v>24</v>
      </c>
      <c r="BK98" s="203">
        <f t="shared" ref="BK98:BK103" si="9">ROUND(I98*H98,2)</f>
        <v>0</v>
      </c>
      <c r="BL98" s="24" t="s">
        <v>686</v>
      </c>
      <c r="BM98" s="24" t="s">
        <v>714</v>
      </c>
    </row>
    <row r="99" spans="2:65" s="1" customFormat="1" ht="16.5" customHeight="1">
      <c r="B99" s="41"/>
      <c r="C99" s="192" t="s">
        <v>186</v>
      </c>
      <c r="D99" s="192" t="s">
        <v>129</v>
      </c>
      <c r="E99" s="193" t="s">
        <v>715</v>
      </c>
      <c r="F99" s="194" t="s">
        <v>716</v>
      </c>
      <c r="G99" s="195" t="s">
        <v>685</v>
      </c>
      <c r="H99" s="196">
        <v>1</v>
      </c>
      <c r="I99" s="197"/>
      <c r="J99" s="198">
        <f t="shared" si="0"/>
        <v>0</v>
      </c>
      <c r="K99" s="194" t="s">
        <v>22</v>
      </c>
      <c r="L99" s="61"/>
      <c r="M99" s="199" t="s">
        <v>22</v>
      </c>
      <c r="N99" s="200" t="s">
        <v>47</v>
      </c>
      <c r="O99" s="42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4" t="s">
        <v>686</v>
      </c>
      <c r="AT99" s="24" t="s">
        <v>129</v>
      </c>
      <c r="AU99" s="24" t="s">
        <v>86</v>
      </c>
      <c r="AY99" s="24" t="s">
        <v>127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24</v>
      </c>
      <c r="BK99" s="203">
        <f t="shared" si="9"/>
        <v>0</v>
      </c>
      <c r="BL99" s="24" t="s">
        <v>686</v>
      </c>
      <c r="BM99" s="24" t="s">
        <v>717</v>
      </c>
    </row>
    <row r="100" spans="2:65" s="1" customFormat="1" ht="16.5" customHeight="1">
      <c r="B100" s="41"/>
      <c r="C100" s="192" t="s">
        <v>194</v>
      </c>
      <c r="D100" s="192" t="s">
        <v>129</v>
      </c>
      <c r="E100" s="193" t="s">
        <v>718</v>
      </c>
      <c r="F100" s="194" t="s">
        <v>719</v>
      </c>
      <c r="G100" s="195" t="s">
        <v>685</v>
      </c>
      <c r="H100" s="196">
        <v>1</v>
      </c>
      <c r="I100" s="197"/>
      <c r="J100" s="198">
        <f t="shared" si="0"/>
        <v>0</v>
      </c>
      <c r="K100" s="194" t="s">
        <v>22</v>
      </c>
      <c r="L100" s="61"/>
      <c r="M100" s="199" t="s">
        <v>22</v>
      </c>
      <c r="N100" s="200" t="s">
        <v>47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686</v>
      </c>
      <c r="AT100" s="24" t="s">
        <v>129</v>
      </c>
      <c r="AU100" s="24" t="s">
        <v>86</v>
      </c>
      <c r="AY100" s="24" t="s">
        <v>127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24</v>
      </c>
      <c r="BK100" s="203">
        <f t="shared" si="9"/>
        <v>0</v>
      </c>
      <c r="BL100" s="24" t="s">
        <v>686</v>
      </c>
      <c r="BM100" s="24" t="s">
        <v>720</v>
      </c>
    </row>
    <row r="101" spans="2:65" s="1" customFormat="1" ht="16.5" customHeight="1">
      <c r="B101" s="41"/>
      <c r="C101" s="192" t="s">
        <v>29</v>
      </c>
      <c r="D101" s="192" t="s">
        <v>129</v>
      </c>
      <c r="E101" s="193" t="s">
        <v>721</v>
      </c>
      <c r="F101" s="194" t="s">
        <v>722</v>
      </c>
      <c r="G101" s="195" t="s">
        <v>685</v>
      </c>
      <c r="H101" s="196">
        <v>1</v>
      </c>
      <c r="I101" s="197"/>
      <c r="J101" s="198">
        <f t="shared" si="0"/>
        <v>0</v>
      </c>
      <c r="K101" s="194" t="s">
        <v>22</v>
      </c>
      <c r="L101" s="61"/>
      <c r="M101" s="199" t="s">
        <v>22</v>
      </c>
      <c r="N101" s="200" t="s">
        <v>47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4" t="s">
        <v>686</v>
      </c>
      <c r="AT101" s="24" t="s">
        <v>129</v>
      </c>
      <c r="AU101" s="24" t="s">
        <v>86</v>
      </c>
      <c r="AY101" s="24" t="s">
        <v>127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24</v>
      </c>
      <c r="BK101" s="203">
        <f t="shared" si="9"/>
        <v>0</v>
      </c>
      <c r="BL101" s="24" t="s">
        <v>686</v>
      </c>
      <c r="BM101" s="24" t="s">
        <v>723</v>
      </c>
    </row>
    <row r="102" spans="2:65" s="1" customFormat="1" ht="16.5" customHeight="1">
      <c r="B102" s="41"/>
      <c r="C102" s="192" t="s">
        <v>204</v>
      </c>
      <c r="D102" s="192" t="s">
        <v>129</v>
      </c>
      <c r="E102" s="193" t="s">
        <v>724</v>
      </c>
      <c r="F102" s="194" t="s">
        <v>725</v>
      </c>
      <c r="G102" s="195" t="s">
        <v>685</v>
      </c>
      <c r="H102" s="196">
        <v>1</v>
      </c>
      <c r="I102" s="197"/>
      <c r="J102" s="198">
        <f t="shared" si="0"/>
        <v>0</v>
      </c>
      <c r="K102" s="194" t="s">
        <v>22</v>
      </c>
      <c r="L102" s="61"/>
      <c r="M102" s="199" t="s">
        <v>22</v>
      </c>
      <c r="N102" s="200" t="s">
        <v>47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4" t="s">
        <v>686</v>
      </c>
      <c r="AT102" s="24" t="s">
        <v>129</v>
      </c>
      <c r="AU102" s="24" t="s">
        <v>86</v>
      </c>
      <c r="AY102" s="24" t="s">
        <v>127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24</v>
      </c>
      <c r="BK102" s="203">
        <f t="shared" si="9"/>
        <v>0</v>
      </c>
      <c r="BL102" s="24" t="s">
        <v>686</v>
      </c>
      <c r="BM102" s="24" t="s">
        <v>726</v>
      </c>
    </row>
    <row r="103" spans="2:65" s="1" customFormat="1" ht="16.5" customHeight="1">
      <c r="B103" s="41"/>
      <c r="C103" s="192" t="s">
        <v>211</v>
      </c>
      <c r="D103" s="192" t="s">
        <v>129</v>
      </c>
      <c r="E103" s="193" t="s">
        <v>727</v>
      </c>
      <c r="F103" s="194" t="s">
        <v>728</v>
      </c>
      <c r="G103" s="195" t="s">
        <v>685</v>
      </c>
      <c r="H103" s="196">
        <v>1</v>
      </c>
      <c r="I103" s="197"/>
      <c r="J103" s="198">
        <f t="shared" si="0"/>
        <v>0</v>
      </c>
      <c r="K103" s="194" t="s">
        <v>22</v>
      </c>
      <c r="L103" s="61"/>
      <c r="M103" s="199" t="s">
        <v>22</v>
      </c>
      <c r="N103" s="200" t="s">
        <v>47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686</v>
      </c>
      <c r="AT103" s="24" t="s">
        <v>129</v>
      </c>
      <c r="AU103" s="24" t="s">
        <v>86</v>
      </c>
      <c r="AY103" s="24" t="s">
        <v>127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24</v>
      </c>
      <c r="BK103" s="203">
        <f t="shared" si="9"/>
        <v>0</v>
      </c>
      <c r="BL103" s="24" t="s">
        <v>686</v>
      </c>
      <c r="BM103" s="24" t="s">
        <v>729</v>
      </c>
    </row>
    <row r="104" spans="2:65" s="10" customFormat="1" ht="29.85" customHeight="1">
      <c r="B104" s="176"/>
      <c r="C104" s="177"/>
      <c r="D104" s="178" t="s">
        <v>75</v>
      </c>
      <c r="E104" s="190" t="s">
        <v>730</v>
      </c>
      <c r="F104" s="190" t="s">
        <v>731</v>
      </c>
      <c r="G104" s="177"/>
      <c r="H104" s="177"/>
      <c r="I104" s="180"/>
      <c r="J104" s="191">
        <f>BK104</f>
        <v>0</v>
      </c>
      <c r="K104" s="177"/>
      <c r="L104" s="182"/>
      <c r="M104" s="183"/>
      <c r="N104" s="184"/>
      <c r="O104" s="184"/>
      <c r="P104" s="185">
        <f>P105</f>
        <v>0</v>
      </c>
      <c r="Q104" s="184"/>
      <c r="R104" s="185">
        <f>R105</f>
        <v>0</v>
      </c>
      <c r="S104" s="184"/>
      <c r="T104" s="186">
        <f>T105</f>
        <v>0</v>
      </c>
      <c r="AR104" s="187" t="s">
        <v>134</v>
      </c>
      <c r="AT104" s="188" t="s">
        <v>75</v>
      </c>
      <c r="AU104" s="188" t="s">
        <v>24</v>
      </c>
      <c r="AY104" s="187" t="s">
        <v>127</v>
      </c>
      <c r="BK104" s="189">
        <f>BK105</f>
        <v>0</v>
      </c>
    </row>
    <row r="105" spans="2:65" s="1" customFormat="1" ht="16.5" customHeight="1">
      <c r="B105" s="41"/>
      <c r="C105" s="192" t="s">
        <v>216</v>
      </c>
      <c r="D105" s="192" t="s">
        <v>129</v>
      </c>
      <c r="E105" s="193" t="s">
        <v>732</v>
      </c>
      <c r="F105" s="194" t="s">
        <v>733</v>
      </c>
      <c r="G105" s="195" t="s">
        <v>685</v>
      </c>
      <c r="H105" s="196">
        <v>1</v>
      </c>
      <c r="I105" s="197"/>
      <c r="J105" s="198">
        <f>ROUND(I105*H105,2)</f>
        <v>0</v>
      </c>
      <c r="K105" s="194" t="s">
        <v>22</v>
      </c>
      <c r="L105" s="61"/>
      <c r="M105" s="199" t="s">
        <v>22</v>
      </c>
      <c r="N105" s="263" t="s">
        <v>47</v>
      </c>
      <c r="O105" s="261"/>
      <c r="P105" s="264">
        <f>O105*H105</f>
        <v>0</v>
      </c>
      <c r="Q105" s="264">
        <v>0</v>
      </c>
      <c r="R105" s="264">
        <f>Q105*H105</f>
        <v>0</v>
      </c>
      <c r="S105" s="264">
        <v>0</v>
      </c>
      <c r="T105" s="265">
        <f>S105*H105</f>
        <v>0</v>
      </c>
      <c r="AR105" s="24" t="s">
        <v>686</v>
      </c>
      <c r="AT105" s="24" t="s">
        <v>129</v>
      </c>
      <c r="AU105" s="24" t="s">
        <v>86</v>
      </c>
      <c r="AY105" s="24" t="s">
        <v>127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686</v>
      </c>
      <c r="BM105" s="24" t="s">
        <v>734</v>
      </c>
    </row>
    <row r="106" spans="2:65" s="1" customFormat="1" ht="6.9" customHeight="1">
      <c r="B106" s="56"/>
      <c r="C106" s="57"/>
      <c r="D106" s="57"/>
      <c r="E106" s="57"/>
      <c r="F106" s="57"/>
      <c r="G106" s="57"/>
      <c r="H106" s="57"/>
      <c r="I106" s="139"/>
      <c r="J106" s="57"/>
      <c r="K106" s="57"/>
      <c r="L106" s="61"/>
    </row>
  </sheetData>
  <sheetProtection algorithmName="SHA-512" hashValue="dLV3zzY4AypCApYn9OxLbBDucRsHf1kW1m3HQfPW8JSoOlGIBfhdqFM7YZXXfMUUy079Mdrky2tVVdcb/yna0g==" saltValue="O11scTayui++4eWyyuNqqIqwz5yIykhtgmNDxPqYTlpZgX+dBQKUvHGERVfBRgbPzV606UioDQ/qCi8ITVvlVQ==" spinCount="100000" sheet="1" objects="1" scenarios="1" formatColumns="0" formatRows="0" autoFilter="0"/>
  <autoFilter ref="C83:K105" xr:uid="{00000000-0009-0000-0000-000002000000}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200-000000000000}"/>
    <hyperlink ref="G1:H1" location="C54" display="2) Rekapitulace" xr:uid="{00000000-0004-0000-0200-000001000000}"/>
    <hyperlink ref="J1" location="C83" display="3) Soupis prací" xr:uid="{00000000-0004-0000-0200-000002000000}"/>
    <hyperlink ref="L1:V1" location="'Rekapitulace stavby'!C2" display="Rekapitulace stavby" xr:uid="{00000000-0004-0000-02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28515625" style="266" customWidth="1"/>
    <col min="2" max="2" width="1.7109375" style="266" customWidth="1"/>
    <col min="3" max="4" width="5" style="266" customWidth="1"/>
    <col min="5" max="5" width="11.7109375" style="266" customWidth="1"/>
    <col min="6" max="6" width="9.140625" style="266" customWidth="1"/>
    <col min="7" max="7" width="5" style="266" customWidth="1"/>
    <col min="8" max="8" width="77.85546875" style="266" customWidth="1"/>
    <col min="9" max="10" width="20" style="266" customWidth="1"/>
    <col min="11" max="11" width="1.7109375" style="266" customWidth="1"/>
  </cols>
  <sheetData>
    <row r="1" spans="2:1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394" t="s">
        <v>735</v>
      </c>
      <c r="D3" s="394"/>
      <c r="E3" s="394"/>
      <c r="F3" s="394"/>
      <c r="G3" s="394"/>
      <c r="H3" s="394"/>
      <c r="I3" s="394"/>
      <c r="J3" s="394"/>
      <c r="K3" s="271"/>
    </row>
    <row r="4" spans="2:11" ht="25.5" customHeight="1">
      <c r="B4" s="272"/>
      <c r="C4" s="398" t="s">
        <v>736</v>
      </c>
      <c r="D4" s="398"/>
      <c r="E4" s="398"/>
      <c r="F4" s="398"/>
      <c r="G4" s="398"/>
      <c r="H4" s="398"/>
      <c r="I4" s="398"/>
      <c r="J4" s="398"/>
      <c r="K4" s="273"/>
    </row>
    <row r="5" spans="2:1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2"/>
      <c r="C6" s="397" t="s">
        <v>737</v>
      </c>
      <c r="D6" s="397"/>
      <c r="E6" s="397"/>
      <c r="F6" s="397"/>
      <c r="G6" s="397"/>
      <c r="H6" s="397"/>
      <c r="I6" s="397"/>
      <c r="J6" s="397"/>
      <c r="K6" s="273"/>
    </row>
    <row r="7" spans="2:11" ht="15" customHeight="1">
      <c r="B7" s="276"/>
      <c r="C7" s="397" t="s">
        <v>738</v>
      </c>
      <c r="D7" s="397"/>
      <c r="E7" s="397"/>
      <c r="F7" s="397"/>
      <c r="G7" s="397"/>
      <c r="H7" s="397"/>
      <c r="I7" s="397"/>
      <c r="J7" s="397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397" t="s">
        <v>739</v>
      </c>
      <c r="D9" s="397"/>
      <c r="E9" s="397"/>
      <c r="F9" s="397"/>
      <c r="G9" s="397"/>
      <c r="H9" s="397"/>
      <c r="I9" s="397"/>
      <c r="J9" s="397"/>
      <c r="K9" s="273"/>
    </row>
    <row r="10" spans="2:11" ht="15" customHeight="1">
      <c r="B10" s="276"/>
      <c r="C10" s="275"/>
      <c r="D10" s="397" t="s">
        <v>740</v>
      </c>
      <c r="E10" s="397"/>
      <c r="F10" s="397"/>
      <c r="G10" s="397"/>
      <c r="H10" s="397"/>
      <c r="I10" s="397"/>
      <c r="J10" s="397"/>
      <c r="K10" s="273"/>
    </row>
    <row r="11" spans="2:11" ht="15" customHeight="1">
      <c r="B11" s="276"/>
      <c r="C11" s="277"/>
      <c r="D11" s="397" t="s">
        <v>741</v>
      </c>
      <c r="E11" s="397"/>
      <c r="F11" s="397"/>
      <c r="G11" s="397"/>
      <c r="H11" s="397"/>
      <c r="I11" s="397"/>
      <c r="J11" s="397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397" t="s">
        <v>742</v>
      </c>
      <c r="E13" s="397"/>
      <c r="F13" s="397"/>
      <c r="G13" s="397"/>
      <c r="H13" s="397"/>
      <c r="I13" s="397"/>
      <c r="J13" s="397"/>
      <c r="K13" s="273"/>
    </row>
    <row r="14" spans="2:11" ht="15" customHeight="1">
      <c r="B14" s="276"/>
      <c r="C14" s="277"/>
      <c r="D14" s="397" t="s">
        <v>743</v>
      </c>
      <c r="E14" s="397"/>
      <c r="F14" s="397"/>
      <c r="G14" s="397"/>
      <c r="H14" s="397"/>
      <c r="I14" s="397"/>
      <c r="J14" s="397"/>
      <c r="K14" s="273"/>
    </row>
    <row r="15" spans="2:11" ht="15" customHeight="1">
      <c r="B15" s="276"/>
      <c r="C15" s="277"/>
      <c r="D15" s="397" t="s">
        <v>744</v>
      </c>
      <c r="E15" s="397"/>
      <c r="F15" s="397"/>
      <c r="G15" s="397"/>
      <c r="H15" s="397"/>
      <c r="I15" s="397"/>
      <c r="J15" s="397"/>
      <c r="K15" s="273"/>
    </row>
    <row r="16" spans="2:11" ht="15" customHeight="1">
      <c r="B16" s="276"/>
      <c r="C16" s="277"/>
      <c r="D16" s="277"/>
      <c r="E16" s="278" t="s">
        <v>745</v>
      </c>
      <c r="F16" s="397" t="s">
        <v>746</v>
      </c>
      <c r="G16" s="397"/>
      <c r="H16" s="397"/>
      <c r="I16" s="397"/>
      <c r="J16" s="397"/>
      <c r="K16" s="273"/>
    </row>
    <row r="17" spans="2:11" ht="15" customHeight="1">
      <c r="B17" s="276"/>
      <c r="C17" s="277"/>
      <c r="D17" s="277"/>
      <c r="E17" s="278" t="s">
        <v>83</v>
      </c>
      <c r="F17" s="397" t="s">
        <v>747</v>
      </c>
      <c r="G17" s="397"/>
      <c r="H17" s="397"/>
      <c r="I17" s="397"/>
      <c r="J17" s="397"/>
      <c r="K17" s="273"/>
    </row>
    <row r="18" spans="2:11" ht="15" customHeight="1">
      <c r="B18" s="276"/>
      <c r="C18" s="277"/>
      <c r="D18" s="277"/>
      <c r="E18" s="278" t="s">
        <v>748</v>
      </c>
      <c r="F18" s="397" t="s">
        <v>749</v>
      </c>
      <c r="G18" s="397"/>
      <c r="H18" s="397"/>
      <c r="I18" s="397"/>
      <c r="J18" s="397"/>
      <c r="K18" s="273"/>
    </row>
    <row r="19" spans="2:11" ht="15" customHeight="1">
      <c r="B19" s="276"/>
      <c r="C19" s="277"/>
      <c r="D19" s="277"/>
      <c r="E19" s="278" t="s">
        <v>87</v>
      </c>
      <c r="F19" s="397" t="s">
        <v>88</v>
      </c>
      <c r="G19" s="397"/>
      <c r="H19" s="397"/>
      <c r="I19" s="397"/>
      <c r="J19" s="397"/>
      <c r="K19" s="273"/>
    </row>
    <row r="20" spans="2:11" ht="15" customHeight="1">
      <c r="B20" s="276"/>
      <c r="C20" s="277"/>
      <c r="D20" s="277"/>
      <c r="E20" s="278" t="s">
        <v>679</v>
      </c>
      <c r="F20" s="397" t="s">
        <v>680</v>
      </c>
      <c r="G20" s="397"/>
      <c r="H20" s="397"/>
      <c r="I20" s="397"/>
      <c r="J20" s="397"/>
      <c r="K20" s="273"/>
    </row>
    <row r="21" spans="2:11" ht="15" customHeight="1">
      <c r="B21" s="276"/>
      <c r="C21" s="277"/>
      <c r="D21" s="277"/>
      <c r="E21" s="278" t="s">
        <v>750</v>
      </c>
      <c r="F21" s="397" t="s">
        <v>751</v>
      </c>
      <c r="G21" s="397"/>
      <c r="H21" s="397"/>
      <c r="I21" s="397"/>
      <c r="J21" s="397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397" t="s">
        <v>752</v>
      </c>
      <c r="D23" s="397"/>
      <c r="E23" s="397"/>
      <c r="F23" s="397"/>
      <c r="G23" s="397"/>
      <c r="H23" s="397"/>
      <c r="I23" s="397"/>
      <c r="J23" s="397"/>
      <c r="K23" s="273"/>
    </row>
    <row r="24" spans="2:11" ht="15" customHeight="1">
      <c r="B24" s="276"/>
      <c r="C24" s="397" t="s">
        <v>753</v>
      </c>
      <c r="D24" s="397"/>
      <c r="E24" s="397"/>
      <c r="F24" s="397"/>
      <c r="G24" s="397"/>
      <c r="H24" s="397"/>
      <c r="I24" s="397"/>
      <c r="J24" s="397"/>
      <c r="K24" s="273"/>
    </row>
    <row r="25" spans="2:11" ht="15" customHeight="1">
      <c r="B25" s="276"/>
      <c r="C25" s="275"/>
      <c r="D25" s="397" t="s">
        <v>754</v>
      </c>
      <c r="E25" s="397"/>
      <c r="F25" s="397"/>
      <c r="G25" s="397"/>
      <c r="H25" s="397"/>
      <c r="I25" s="397"/>
      <c r="J25" s="397"/>
      <c r="K25" s="273"/>
    </row>
    <row r="26" spans="2:11" ht="15" customHeight="1">
      <c r="B26" s="276"/>
      <c r="C26" s="277"/>
      <c r="D26" s="397" t="s">
        <v>755</v>
      </c>
      <c r="E26" s="397"/>
      <c r="F26" s="397"/>
      <c r="G26" s="397"/>
      <c r="H26" s="397"/>
      <c r="I26" s="397"/>
      <c r="J26" s="397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397" t="s">
        <v>756</v>
      </c>
      <c r="E28" s="397"/>
      <c r="F28" s="397"/>
      <c r="G28" s="397"/>
      <c r="H28" s="397"/>
      <c r="I28" s="397"/>
      <c r="J28" s="397"/>
      <c r="K28" s="273"/>
    </row>
    <row r="29" spans="2:11" ht="15" customHeight="1">
      <c r="B29" s="276"/>
      <c r="C29" s="277"/>
      <c r="D29" s="397" t="s">
        <v>757</v>
      </c>
      <c r="E29" s="397"/>
      <c r="F29" s="397"/>
      <c r="G29" s="397"/>
      <c r="H29" s="397"/>
      <c r="I29" s="397"/>
      <c r="J29" s="397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397" t="s">
        <v>758</v>
      </c>
      <c r="E31" s="397"/>
      <c r="F31" s="397"/>
      <c r="G31" s="397"/>
      <c r="H31" s="397"/>
      <c r="I31" s="397"/>
      <c r="J31" s="397"/>
      <c r="K31" s="273"/>
    </row>
    <row r="32" spans="2:11" ht="15" customHeight="1">
      <c r="B32" s="276"/>
      <c r="C32" s="277"/>
      <c r="D32" s="397" t="s">
        <v>759</v>
      </c>
      <c r="E32" s="397"/>
      <c r="F32" s="397"/>
      <c r="G32" s="397"/>
      <c r="H32" s="397"/>
      <c r="I32" s="397"/>
      <c r="J32" s="397"/>
      <c r="K32" s="273"/>
    </row>
    <row r="33" spans="2:11" ht="15" customHeight="1">
      <c r="B33" s="276"/>
      <c r="C33" s="277"/>
      <c r="D33" s="397" t="s">
        <v>760</v>
      </c>
      <c r="E33" s="397"/>
      <c r="F33" s="397"/>
      <c r="G33" s="397"/>
      <c r="H33" s="397"/>
      <c r="I33" s="397"/>
      <c r="J33" s="397"/>
      <c r="K33" s="273"/>
    </row>
    <row r="34" spans="2:11" ht="15" customHeight="1">
      <c r="B34" s="276"/>
      <c r="C34" s="277"/>
      <c r="D34" s="275"/>
      <c r="E34" s="279" t="s">
        <v>112</v>
      </c>
      <c r="F34" s="275"/>
      <c r="G34" s="397" t="s">
        <v>761</v>
      </c>
      <c r="H34" s="397"/>
      <c r="I34" s="397"/>
      <c r="J34" s="397"/>
      <c r="K34" s="273"/>
    </row>
    <row r="35" spans="2:11" ht="30.75" customHeight="1">
      <c r="B35" s="276"/>
      <c r="C35" s="277"/>
      <c r="D35" s="275"/>
      <c r="E35" s="279" t="s">
        <v>762</v>
      </c>
      <c r="F35" s="275"/>
      <c r="G35" s="397" t="s">
        <v>763</v>
      </c>
      <c r="H35" s="397"/>
      <c r="I35" s="397"/>
      <c r="J35" s="397"/>
      <c r="K35" s="273"/>
    </row>
    <row r="36" spans="2:11" ht="15" customHeight="1">
      <c r="B36" s="276"/>
      <c r="C36" s="277"/>
      <c r="D36" s="275"/>
      <c r="E36" s="279" t="s">
        <v>57</v>
      </c>
      <c r="F36" s="275"/>
      <c r="G36" s="397" t="s">
        <v>764</v>
      </c>
      <c r="H36" s="397"/>
      <c r="I36" s="397"/>
      <c r="J36" s="397"/>
      <c r="K36" s="273"/>
    </row>
    <row r="37" spans="2:11" ht="15" customHeight="1">
      <c r="B37" s="276"/>
      <c r="C37" s="277"/>
      <c r="D37" s="275"/>
      <c r="E37" s="279" t="s">
        <v>113</v>
      </c>
      <c r="F37" s="275"/>
      <c r="G37" s="397" t="s">
        <v>765</v>
      </c>
      <c r="H37" s="397"/>
      <c r="I37" s="397"/>
      <c r="J37" s="397"/>
      <c r="K37" s="273"/>
    </row>
    <row r="38" spans="2:11" ht="15" customHeight="1">
      <c r="B38" s="276"/>
      <c r="C38" s="277"/>
      <c r="D38" s="275"/>
      <c r="E38" s="279" t="s">
        <v>114</v>
      </c>
      <c r="F38" s="275"/>
      <c r="G38" s="397" t="s">
        <v>766</v>
      </c>
      <c r="H38" s="397"/>
      <c r="I38" s="397"/>
      <c r="J38" s="397"/>
      <c r="K38" s="273"/>
    </row>
    <row r="39" spans="2:11" ht="15" customHeight="1">
      <c r="B39" s="276"/>
      <c r="C39" s="277"/>
      <c r="D39" s="275"/>
      <c r="E39" s="279" t="s">
        <v>115</v>
      </c>
      <c r="F39" s="275"/>
      <c r="G39" s="397" t="s">
        <v>767</v>
      </c>
      <c r="H39" s="397"/>
      <c r="I39" s="397"/>
      <c r="J39" s="397"/>
      <c r="K39" s="273"/>
    </row>
    <row r="40" spans="2:11" ht="15" customHeight="1">
      <c r="B40" s="276"/>
      <c r="C40" s="277"/>
      <c r="D40" s="275"/>
      <c r="E40" s="279" t="s">
        <v>768</v>
      </c>
      <c r="F40" s="275"/>
      <c r="G40" s="397" t="s">
        <v>769</v>
      </c>
      <c r="H40" s="397"/>
      <c r="I40" s="397"/>
      <c r="J40" s="397"/>
      <c r="K40" s="273"/>
    </row>
    <row r="41" spans="2:11" ht="15" customHeight="1">
      <c r="B41" s="276"/>
      <c r="C41" s="277"/>
      <c r="D41" s="275"/>
      <c r="E41" s="279"/>
      <c r="F41" s="275"/>
      <c r="G41" s="397" t="s">
        <v>770</v>
      </c>
      <c r="H41" s="397"/>
      <c r="I41" s="397"/>
      <c r="J41" s="397"/>
      <c r="K41" s="273"/>
    </row>
    <row r="42" spans="2:11" ht="15" customHeight="1">
      <c r="B42" s="276"/>
      <c r="C42" s="277"/>
      <c r="D42" s="275"/>
      <c r="E42" s="279" t="s">
        <v>771</v>
      </c>
      <c r="F42" s="275"/>
      <c r="G42" s="397" t="s">
        <v>772</v>
      </c>
      <c r="H42" s="397"/>
      <c r="I42" s="397"/>
      <c r="J42" s="397"/>
      <c r="K42" s="273"/>
    </row>
    <row r="43" spans="2:11" ht="15" customHeight="1">
      <c r="B43" s="276"/>
      <c r="C43" s="277"/>
      <c r="D43" s="275"/>
      <c r="E43" s="279" t="s">
        <v>117</v>
      </c>
      <c r="F43" s="275"/>
      <c r="G43" s="397" t="s">
        <v>773</v>
      </c>
      <c r="H43" s="397"/>
      <c r="I43" s="397"/>
      <c r="J43" s="397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397" t="s">
        <v>774</v>
      </c>
      <c r="E45" s="397"/>
      <c r="F45" s="397"/>
      <c r="G45" s="397"/>
      <c r="H45" s="397"/>
      <c r="I45" s="397"/>
      <c r="J45" s="397"/>
      <c r="K45" s="273"/>
    </row>
    <row r="46" spans="2:11" ht="15" customHeight="1">
      <c r="B46" s="276"/>
      <c r="C46" s="277"/>
      <c r="D46" s="277"/>
      <c r="E46" s="397" t="s">
        <v>775</v>
      </c>
      <c r="F46" s="397"/>
      <c r="G46" s="397"/>
      <c r="H46" s="397"/>
      <c r="I46" s="397"/>
      <c r="J46" s="397"/>
      <c r="K46" s="273"/>
    </row>
    <row r="47" spans="2:11" ht="15" customHeight="1">
      <c r="B47" s="276"/>
      <c r="C47" s="277"/>
      <c r="D47" s="277"/>
      <c r="E47" s="397" t="s">
        <v>776</v>
      </c>
      <c r="F47" s="397"/>
      <c r="G47" s="397"/>
      <c r="H47" s="397"/>
      <c r="I47" s="397"/>
      <c r="J47" s="397"/>
      <c r="K47" s="273"/>
    </row>
    <row r="48" spans="2:11" ht="15" customHeight="1">
      <c r="B48" s="276"/>
      <c r="C48" s="277"/>
      <c r="D48" s="277"/>
      <c r="E48" s="397" t="s">
        <v>777</v>
      </c>
      <c r="F48" s="397"/>
      <c r="G48" s="397"/>
      <c r="H48" s="397"/>
      <c r="I48" s="397"/>
      <c r="J48" s="397"/>
      <c r="K48" s="273"/>
    </row>
    <row r="49" spans="2:11" ht="15" customHeight="1">
      <c r="B49" s="276"/>
      <c r="C49" s="277"/>
      <c r="D49" s="397" t="s">
        <v>778</v>
      </c>
      <c r="E49" s="397"/>
      <c r="F49" s="397"/>
      <c r="G49" s="397"/>
      <c r="H49" s="397"/>
      <c r="I49" s="397"/>
      <c r="J49" s="397"/>
      <c r="K49" s="273"/>
    </row>
    <row r="50" spans="2:11" ht="25.5" customHeight="1">
      <c r="B50" s="272"/>
      <c r="C50" s="398" t="s">
        <v>779</v>
      </c>
      <c r="D50" s="398"/>
      <c r="E50" s="398"/>
      <c r="F50" s="398"/>
      <c r="G50" s="398"/>
      <c r="H50" s="398"/>
      <c r="I50" s="398"/>
      <c r="J50" s="398"/>
      <c r="K50" s="273"/>
    </row>
    <row r="51" spans="2:11" ht="5.25" customHeight="1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2"/>
      <c r="C52" s="397" t="s">
        <v>780</v>
      </c>
      <c r="D52" s="397"/>
      <c r="E52" s="397"/>
      <c r="F52" s="397"/>
      <c r="G52" s="397"/>
      <c r="H52" s="397"/>
      <c r="I52" s="397"/>
      <c r="J52" s="397"/>
      <c r="K52" s="273"/>
    </row>
    <row r="53" spans="2:11" ht="15" customHeight="1">
      <c r="B53" s="272"/>
      <c r="C53" s="397" t="s">
        <v>781</v>
      </c>
      <c r="D53" s="397"/>
      <c r="E53" s="397"/>
      <c r="F53" s="397"/>
      <c r="G53" s="397"/>
      <c r="H53" s="397"/>
      <c r="I53" s="397"/>
      <c r="J53" s="397"/>
      <c r="K53" s="273"/>
    </row>
    <row r="54" spans="2:11" ht="12.75" customHeight="1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2"/>
      <c r="C55" s="397" t="s">
        <v>782</v>
      </c>
      <c r="D55" s="397"/>
      <c r="E55" s="397"/>
      <c r="F55" s="397"/>
      <c r="G55" s="397"/>
      <c r="H55" s="397"/>
      <c r="I55" s="397"/>
      <c r="J55" s="397"/>
      <c r="K55" s="273"/>
    </row>
    <row r="56" spans="2:11" ht="15" customHeight="1">
      <c r="B56" s="272"/>
      <c r="C56" s="277"/>
      <c r="D56" s="397" t="s">
        <v>783</v>
      </c>
      <c r="E56" s="397"/>
      <c r="F56" s="397"/>
      <c r="G56" s="397"/>
      <c r="H56" s="397"/>
      <c r="I56" s="397"/>
      <c r="J56" s="397"/>
      <c r="K56" s="273"/>
    </row>
    <row r="57" spans="2:11" ht="15" customHeight="1">
      <c r="B57" s="272"/>
      <c r="C57" s="277"/>
      <c r="D57" s="397" t="s">
        <v>784</v>
      </c>
      <c r="E57" s="397"/>
      <c r="F57" s="397"/>
      <c r="G57" s="397"/>
      <c r="H57" s="397"/>
      <c r="I57" s="397"/>
      <c r="J57" s="397"/>
      <c r="K57" s="273"/>
    </row>
    <row r="58" spans="2:11" ht="15" customHeight="1">
      <c r="B58" s="272"/>
      <c r="C58" s="277"/>
      <c r="D58" s="397" t="s">
        <v>785</v>
      </c>
      <c r="E58" s="397"/>
      <c r="F58" s="397"/>
      <c r="G58" s="397"/>
      <c r="H58" s="397"/>
      <c r="I58" s="397"/>
      <c r="J58" s="397"/>
      <c r="K58" s="273"/>
    </row>
    <row r="59" spans="2:11" ht="15" customHeight="1">
      <c r="B59" s="272"/>
      <c r="C59" s="277"/>
      <c r="D59" s="397" t="s">
        <v>786</v>
      </c>
      <c r="E59" s="397"/>
      <c r="F59" s="397"/>
      <c r="G59" s="397"/>
      <c r="H59" s="397"/>
      <c r="I59" s="397"/>
      <c r="J59" s="397"/>
      <c r="K59" s="273"/>
    </row>
    <row r="60" spans="2:11" ht="15" customHeight="1">
      <c r="B60" s="272"/>
      <c r="C60" s="277"/>
      <c r="D60" s="396" t="s">
        <v>787</v>
      </c>
      <c r="E60" s="396"/>
      <c r="F60" s="396"/>
      <c r="G60" s="396"/>
      <c r="H60" s="396"/>
      <c r="I60" s="396"/>
      <c r="J60" s="396"/>
      <c r="K60" s="273"/>
    </row>
    <row r="61" spans="2:11" ht="15" customHeight="1">
      <c r="B61" s="272"/>
      <c r="C61" s="277"/>
      <c r="D61" s="397" t="s">
        <v>788</v>
      </c>
      <c r="E61" s="397"/>
      <c r="F61" s="397"/>
      <c r="G61" s="397"/>
      <c r="H61" s="397"/>
      <c r="I61" s="397"/>
      <c r="J61" s="397"/>
      <c r="K61" s="273"/>
    </row>
    <row r="62" spans="2:11" ht="12.75" customHeight="1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>
      <c r="B63" s="272"/>
      <c r="C63" s="277"/>
      <c r="D63" s="397" t="s">
        <v>789</v>
      </c>
      <c r="E63" s="397"/>
      <c r="F63" s="397"/>
      <c r="G63" s="397"/>
      <c r="H63" s="397"/>
      <c r="I63" s="397"/>
      <c r="J63" s="397"/>
      <c r="K63" s="273"/>
    </row>
    <row r="64" spans="2:11" ht="15" customHeight="1">
      <c r="B64" s="272"/>
      <c r="C64" s="277"/>
      <c r="D64" s="396" t="s">
        <v>790</v>
      </c>
      <c r="E64" s="396"/>
      <c r="F64" s="396"/>
      <c r="G64" s="396"/>
      <c r="H64" s="396"/>
      <c r="I64" s="396"/>
      <c r="J64" s="396"/>
      <c r="K64" s="273"/>
    </row>
    <row r="65" spans="2:11" ht="15" customHeight="1">
      <c r="B65" s="272"/>
      <c r="C65" s="277"/>
      <c r="D65" s="397" t="s">
        <v>791</v>
      </c>
      <c r="E65" s="397"/>
      <c r="F65" s="397"/>
      <c r="G65" s="397"/>
      <c r="H65" s="397"/>
      <c r="I65" s="397"/>
      <c r="J65" s="397"/>
      <c r="K65" s="273"/>
    </row>
    <row r="66" spans="2:11" ht="15" customHeight="1">
      <c r="B66" s="272"/>
      <c r="C66" s="277"/>
      <c r="D66" s="397" t="s">
        <v>792</v>
      </c>
      <c r="E66" s="397"/>
      <c r="F66" s="397"/>
      <c r="G66" s="397"/>
      <c r="H66" s="397"/>
      <c r="I66" s="397"/>
      <c r="J66" s="397"/>
      <c r="K66" s="273"/>
    </row>
    <row r="67" spans="2:11" ht="15" customHeight="1">
      <c r="B67" s="272"/>
      <c r="C67" s="277"/>
      <c r="D67" s="397" t="s">
        <v>793</v>
      </c>
      <c r="E67" s="397"/>
      <c r="F67" s="397"/>
      <c r="G67" s="397"/>
      <c r="H67" s="397"/>
      <c r="I67" s="397"/>
      <c r="J67" s="397"/>
      <c r="K67" s="273"/>
    </row>
    <row r="68" spans="2:11" ht="15" customHeight="1">
      <c r="B68" s="272"/>
      <c r="C68" s="277"/>
      <c r="D68" s="397" t="s">
        <v>794</v>
      </c>
      <c r="E68" s="397"/>
      <c r="F68" s="397"/>
      <c r="G68" s="397"/>
      <c r="H68" s="397"/>
      <c r="I68" s="397"/>
      <c r="J68" s="397"/>
      <c r="K68" s="273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395" t="s">
        <v>94</v>
      </c>
      <c r="D73" s="395"/>
      <c r="E73" s="395"/>
      <c r="F73" s="395"/>
      <c r="G73" s="395"/>
      <c r="H73" s="395"/>
      <c r="I73" s="395"/>
      <c r="J73" s="395"/>
      <c r="K73" s="290"/>
    </row>
    <row r="74" spans="2:11" ht="17.25" customHeight="1">
      <c r="B74" s="289"/>
      <c r="C74" s="291" t="s">
        <v>795</v>
      </c>
      <c r="D74" s="291"/>
      <c r="E74" s="291"/>
      <c r="F74" s="291" t="s">
        <v>796</v>
      </c>
      <c r="G74" s="292"/>
      <c r="H74" s="291" t="s">
        <v>113</v>
      </c>
      <c r="I74" s="291" t="s">
        <v>61</v>
      </c>
      <c r="J74" s="291" t="s">
        <v>797</v>
      </c>
      <c r="K74" s="290"/>
    </row>
    <row r="75" spans="2:11" ht="17.25" customHeight="1">
      <c r="B75" s="289"/>
      <c r="C75" s="293" t="s">
        <v>798</v>
      </c>
      <c r="D75" s="293"/>
      <c r="E75" s="293"/>
      <c r="F75" s="294" t="s">
        <v>799</v>
      </c>
      <c r="G75" s="295"/>
      <c r="H75" s="293"/>
      <c r="I75" s="293"/>
      <c r="J75" s="293" t="s">
        <v>800</v>
      </c>
      <c r="K75" s="290"/>
    </row>
    <row r="76" spans="2:11" ht="5.25" customHeight="1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9"/>
      <c r="C77" s="279" t="s">
        <v>57</v>
      </c>
      <c r="D77" s="296"/>
      <c r="E77" s="296"/>
      <c r="F77" s="298" t="s">
        <v>801</v>
      </c>
      <c r="G77" s="297"/>
      <c r="H77" s="279" t="s">
        <v>802</v>
      </c>
      <c r="I77" s="279" t="s">
        <v>803</v>
      </c>
      <c r="J77" s="279">
        <v>20</v>
      </c>
      <c r="K77" s="290"/>
    </row>
    <row r="78" spans="2:11" ht="15" customHeight="1">
      <c r="B78" s="289"/>
      <c r="C78" s="279" t="s">
        <v>804</v>
      </c>
      <c r="D78" s="279"/>
      <c r="E78" s="279"/>
      <c r="F78" s="298" t="s">
        <v>801</v>
      </c>
      <c r="G78" s="297"/>
      <c r="H78" s="279" t="s">
        <v>805</v>
      </c>
      <c r="I78" s="279" t="s">
        <v>803</v>
      </c>
      <c r="J78" s="279">
        <v>120</v>
      </c>
      <c r="K78" s="290"/>
    </row>
    <row r="79" spans="2:11" ht="15" customHeight="1">
      <c r="B79" s="299"/>
      <c r="C79" s="279" t="s">
        <v>806</v>
      </c>
      <c r="D79" s="279"/>
      <c r="E79" s="279"/>
      <c r="F79" s="298" t="s">
        <v>807</v>
      </c>
      <c r="G79" s="297"/>
      <c r="H79" s="279" t="s">
        <v>808</v>
      </c>
      <c r="I79" s="279" t="s">
        <v>803</v>
      </c>
      <c r="J79" s="279">
        <v>50</v>
      </c>
      <c r="K79" s="290"/>
    </row>
    <row r="80" spans="2:11" ht="15" customHeight="1">
      <c r="B80" s="299"/>
      <c r="C80" s="279" t="s">
        <v>809</v>
      </c>
      <c r="D80" s="279"/>
      <c r="E80" s="279"/>
      <c r="F80" s="298" t="s">
        <v>801</v>
      </c>
      <c r="G80" s="297"/>
      <c r="H80" s="279" t="s">
        <v>810</v>
      </c>
      <c r="I80" s="279" t="s">
        <v>811</v>
      </c>
      <c r="J80" s="279"/>
      <c r="K80" s="290"/>
    </row>
    <row r="81" spans="2:11" ht="15" customHeight="1">
      <c r="B81" s="299"/>
      <c r="C81" s="300" t="s">
        <v>812</v>
      </c>
      <c r="D81" s="300"/>
      <c r="E81" s="300"/>
      <c r="F81" s="301" t="s">
        <v>807</v>
      </c>
      <c r="G81" s="300"/>
      <c r="H81" s="300" t="s">
        <v>813</v>
      </c>
      <c r="I81" s="300" t="s">
        <v>803</v>
      </c>
      <c r="J81" s="300">
        <v>15</v>
      </c>
      <c r="K81" s="290"/>
    </row>
    <row r="82" spans="2:11" ht="15" customHeight="1">
      <c r="B82" s="299"/>
      <c r="C82" s="300" t="s">
        <v>814</v>
      </c>
      <c r="D82" s="300"/>
      <c r="E82" s="300"/>
      <c r="F82" s="301" t="s">
        <v>807</v>
      </c>
      <c r="G82" s="300"/>
      <c r="H82" s="300" t="s">
        <v>815</v>
      </c>
      <c r="I82" s="300" t="s">
        <v>803</v>
      </c>
      <c r="J82" s="300">
        <v>15</v>
      </c>
      <c r="K82" s="290"/>
    </row>
    <row r="83" spans="2:11" ht="15" customHeight="1">
      <c r="B83" s="299"/>
      <c r="C83" s="300" t="s">
        <v>816</v>
      </c>
      <c r="D83" s="300"/>
      <c r="E83" s="300"/>
      <c r="F83" s="301" t="s">
        <v>807</v>
      </c>
      <c r="G83" s="300"/>
      <c r="H83" s="300" t="s">
        <v>817</v>
      </c>
      <c r="I83" s="300" t="s">
        <v>803</v>
      </c>
      <c r="J83" s="300">
        <v>20</v>
      </c>
      <c r="K83" s="290"/>
    </row>
    <row r="84" spans="2:11" ht="15" customHeight="1">
      <c r="B84" s="299"/>
      <c r="C84" s="300" t="s">
        <v>818</v>
      </c>
      <c r="D84" s="300"/>
      <c r="E84" s="300"/>
      <c r="F84" s="301" t="s">
        <v>807</v>
      </c>
      <c r="G84" s="300"/>
      <c r="H84" s="300" t="s">
        <v>819</v>
      </c>
      <c r="I84" s="300" t="s">
        <v>803</v>
      </c>
      <c r="J84" s="300">
        <v>20</v>
      </c>
      <c r="K84" s="290"/>
    </row>
    <row r="85" spans="2:11" ht="15" customHeight="1">
      <c r="B85" s="299"/>
      <c r="C85" s="279" t="s">
        <v>820</v>
      </c>
      <c r="D85" s="279"/>
      <c r="E85" s="279"/>
      <c r="F85" s="298" t="s">
        <v>807</v>
      </c>
      <c r="G85" s="297"/>
      <c r="H85" s="279" t="s">
        <v>821</v>
      </c>
      <c r="I85" s="279" t="s">
        <v>803</v>
      </c>
      <c r="J85" s="279">
        <v>50</v>
      </c>
      <c r="K85" s="290"/>
    </row>
    <row r="86" spans="2:11" ht="15" customHeight="1">
      <c r="B86" s="299"/>
      <c r="C86" s="279" t="s">
        <v>822</v>
      </c>
      <c r="D86" s="279"/>
      <c r="E86" s="279"/>
      <c r="F86" s="298" t="s">
        <v>807</v>
      </c>
      <c r="G86" s="297"/>
      <c r="H86" s="279" t="s">
        <v>823</v>
      </c>
      <c r="I86" s="279" t="s">
        <v>803</v>
      </c>
      <c r="J86" s="279">
        <v>20</v>
      </c>
      <c r="K86" s="290"/>
    </row>
    <row r="87" spans="2:11" ht="15" customHeight="1">
      <c r="B87" s="299"/>
      <c r="C87" s="279" t="s">
        <v>824</v>
      </c>
      <c r="D87" s="279"/>
      <c r="E87" s="279"/>
      <c r="F87" s="298" t="s">
        <v>807</v>
      </c>
      <c r="G87" s="297"/>
      <c r="H87" s="279" t="s">
        <v>825</v>
      </c>
      <c r="I87" s="279" t="s">
        <v>803</v>
      </c>
      <c r="J87" s="279">
        <v>20</v>
      </c>
      <c r="K87" s="290"/>
    </row>
    <row r="88" spans="2:11" ht="15" customHeight="1">
      <c r="B88" s="299"/>
      <c r="C88" s="279" t="s">
        <v>826</v>
      </c>
      <c r="D88" s="279"/>
      <c r="E88" s="279"/>
      <c r="F88" s="298" t="s">
        <v>807</v>
      </c>
      <c r="G88" s="297"/>
      <c r="H88" s="279" t="s">
        <v>827</v>
      </c>
      <c r="I88" s="279" t="s">
        <v>803</v>
      </c>
      <c r="J88" s="279">
        <v>50</v>
      </c>
      <c r="K88" s="290"/>
    </row>
    <row r="89" spans="2:11" ht="15" customHeight="1">
      <c r="B89" s="299"/>
      <c r="C89" s="279" t="s">
        <v>828</v>
      </c>
      <c r="D89" s="279"/>
      <c r="E89" s="279"/>
      <c r="F89" s="298" t="s">
        <v>807</v>
      </c>
      <c r="G89" s="297"/>
      <c r="H89" s="279" t="s">
        <v>828</v>
      </c>
      <c r="I89" s="279" t="s">
        <v>803</v>
      </c>
      <c r="J89" s="279">
        <v>50</v>
      </c>
      <c r="K89" s="290"/>
    </row>
    <row r="90" spans="2:11" ht="15" customHeight="1">
      <c r="B90" s="299"/>
      <c r="C90" s="279" t="s">
        <v>118</v>
      </c>
      <c r="D90" s="279"/>
      <c r="E90" s="279"/>
      <c r="F90" s="298" t="s">
        <v>807</v>
      </c>
      <c r="G90" s="297"/>
      <c r="H90" s="279" t="s">
        <v>829</v>
      </c>
      <c r="I90" s="279" t="s">
        <v>803</v>
      </c>
      <c r="J90" s="279">
        <v>255</v>
      </c>
      <c r="K90" s="290"/>
    </row>
    <row r="91" spans="2:11" ht="15" customHeight="1">
      <c r="B91" s="299"/>
      <c r="C91" s="279" t="s">
        <v>830</v>
      </c>
      <c r="D91" s="279"/>
      <c r="E91" s="279"/>
      <c r="F91" s="298" t="s">
        <v>801</v>
      </c>
      <c r="G91" s="297"/>
      <c r="H91" s="279" t="s">
        <v>831</v>
      </c>
      <c r="I91" s="279" t="s">
        <v>832</v>
      </c>
      <c r="J91" s="279"/>
      <c r="K91" s="290"/>
    </row>
    <row r="92" spans="2:11" ht="15" customHeight="1">
      <c r="B92" s="299"/>
      <c r="C92" s="279" t="s">
        <v>833</v>
      </c>
      <c r="D92" s="279"/>
      <c r="E92" s="279"/>
      <c r="F92" s="298" t="s">
        <v>801</v>
      </c>
      <c r="G92" s="297"/>
      <c r="H92" s="279" t="s">
        <v>834</v>
      </c>
      <c r="I92" s="279" t="s">
        <v>835</v>
      </c>
      <c r="J92" s="279"/>
      <c r="K92" s="290"/>
    </row>
    <row r="93" spans="2:11" ht="15" customHeight="1">
      <c r="B93" s="299"/>
      <c r="C93" s="279" t="s">
        <v>836</v>
      </c>
      <c r="D93" s="279"/>
      <c r="E93" s="279"/>
      <c r="F93" s="298" t="s">
        <v>801</v>
      </c>
      <c r="G93" s="297"/>
      <c r="H93" s="279" t="s">
        <v>836</v>
      </c>
      <c r="I93" s="279" t="s">
        <v>835</v>
      </c>
      <c r="J93" s="279"/>
      <c r="K93" s="290"/>
    </row>
    <row r="94" spans="2:11" ht="15" customHeight="1">
      <c r="B94" s="299"/>
      <c r="C94" s="279" t="s">
        <v>42</v>
      </c>
      <c r="D94" s="279"/>
      <c r="E94" s="279"/>
      <c r="F94" s="298" t="s">
        <v>801</v>
      </c>
      <c r="G94" s="297"/>
      <c r="H94" s="279" t="s">
        <v>837</v>
      </c>
      <c r="I94" s="279" t="s">
        <v>835</v>
      </c>
      <c r="J94" s="279"/>
      <c r="K94" s="290"/>
    </row>
    <row r="95" spans="2:11" ht="15" customHeight="1">
      <c r="B95" s="299"/>
      <c r="C95" s="279" t="s">
        <v>52</v>
      </c>
      <c r="D95" s="279"/>
      <c r="E95" s="279"/>
      <c r="F95" s="298" t="s">
        <v>801</v>
      </c>
      <c r="G95" s="297"/>
      <c r="H95" s="279" t="s">
        <v>838</v>
      </c>
      <c r="I95" s="279" t="s">
        <v>835</v>
      </c>
      <c r="J95" s="279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395" t="s">
        <v>839</v>
      </c>
      <c r="D100" s="395"/>
      <c r="E100" s="395"/>
      <c r="F100" s="395"/>
      <c r="G100" s="395"/>
      <c r="H100" s="395"/>
      <c r="I100" s="395"/>
      <c r="J100" s="395"/>
      <c r="K100" s="290"/>
    </row>
    <row r="101" spans="2:11" ht="17.25" customHeight="1">
      <c r="B101" s="289"/>
      <c r="C101" s="291" t="s">
        <v>795</v>
      </c>
      <c r="D101" s="291"/>
      <c r="E101" s="291"/>
      <c r="F101" s="291" t="s">
        <v>796</v>
      </c>
      <c r="G101" s="292"/>
      <c r="H101" s="291" t="s">
        <v>113</v>
      </c>
      <c r="I101" s="291" t="s">
        <v>61</v>
      </c>
      <c r="J101" s="291" t="s">
        <v>797</v>
      </c>
      <c r="K101" s="290"/>
    </row>
    <row r="102" spans="2:11" ht="17.25" customHeight="1">
      <c r="B102" s="289"/>
      <c r="C102" s="293" t="s">
        <v>798</v>
      </c>
      <c r="D102" s="293"/>
      <c r="E102" s="293"/>
      <c r="F102" s="294" t="s">
        <v>799</v>
      </c>
      <c r="G102" s="295"/>
      <c r="H102" s="293"/>
      <c r="I102" s="293"/>
      <c r="J102" s="293" t="s">
        <v>800</v>
      </c>
      <c r="K102" s="290"/>
    </row>
    <row r="103" spans="2:11" ht="5.25" customHeight="1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9"/>
      <c r="C104" s="279" t="s">
        <v>57</v>
      </c>
      <c r="D104" s="296"/>
      <c r="E104" s="296"/>
      <c r="F104" s="298" t="s">
        <v>801</v>
      </c>
      <c r="G104" s="307"/>
      <c r="H104" s="279" t="s">
        <v>840</v>
      </c>
      <c r="I104" s="279" t="s">
        <v>803</v>
      </c>
      <c r="J104" s="279">
        <v>20</v>
      </c>
      <c r="K104" s="290"/>
    </row>
    <row r="105" spans="2:11" ht="15" customHeight="1">
      <c r="B105" s="289"/>
      <c r="C105" s="279" t="s">
        <v>804</v>
      </c>
      <c r="D105" s="279"/>
      <c r="E105" s="279"/>
      <c r="F105" s="298" t="s">
        <v>801</v>
      </c>
      <c r="G105" s="279"/>
      <c r="H105" s="279" t="s">
        <v>840</v>
      </c>
      <c r="I105" s="279" t="s">
        <v>803</v>
      </c>
      <c r="J105" s="279">
        <v>120</v>
      </c>
      <c r="K105" s="290"/>
    </row>
    <row r="106" spans="2:11" ht="15" customHeight="1">
      <c r="B106" s="299"/>
      <c r="C106" s="279" t="s">
        <v>806</v>
      </c>
      <c r="D106" s="279"/>
      <c r="E106" s="279"/>
      <c r="F106" s="298" t="s">
        <v>807</v>
      </c>
      <c r="G106" s="279"/>
      <c r="H106" s="279" t="s">
        <v>840</v>
      </c>
      <c r="I106" s="279" t="s">
        <v>803</v>
      </c>
      <c r="J106" s="279">
        <v>50</v>
      </c>
      <c r="K106" s="290"/>
    </row>
    <row r="107" spans="2:11" ht="15" customHeight="1">
      <c r="B107" s="299"/>
      <c r="C107" s="279" t="s">
        <v>809</v>
      </c>
      <c r="D107" s="279"/>
      <c r="E107" s="279"/>
      <c r="F107" s="298" t="s">
        <v>801</v>
      </c>
      <c r="G107" s="279"/>
      <c r="H107" s="279" t="s">
        <v>840</v>
      </c>
      <c r="I107" s="279" t="s">
        <v>811</v>
      </c>
      <c r="J107" s="279"/>
      <c r="K107" s="290"/>
    </row>
    <row r="108" spans="2:11" ht="15" customHeight="1">
      <c r="B108" s="299"/>
      <c r="C108" s="279" t="s">
        <v>820</v>
      </c>
      <c r="D108" s="279"/>
      <c r="E108" s="279"/>
      <c r="F108" s="298" t="s">
        <v>807</v>
      </c>
      <c r="G108" s="279"/>
      <c r="H108" s="279" t="s">
        <v>840</v>
      </c>
      <c r="I108" s="279" t="s">
        <v>803</v>
      </c>
      <c r="J108" s="279">
        <v>50</v>
      </c>
      <c r="K108" s="290"/>
    </row>
    <row r="109" spans="2:11" ht="15" customHeight="1">
      <c r="B109" s="299"/>
      <c r="C109" s="279" t="s">
        <v>828</v>
      </c>
      <c r="D109" s="279"/>
      <c r="E109" s="279"/>
      <c r="F109" s="298" t="s">
        <v>807</v>
      </c>
      <c r="G109" s="279"/>
      <c r="H109" s="279" t="s">
        <v>840</v>
      </c>
      <c r="I109" s="279" t="s">
        <v>803</v>
      </c>
      <c r="J109" s="279">
        <v>50</v>
      </c>
      <c r="K109" s="290"/>
    </row>
    <row r="110" spans="2:11" ht="15" customHeight="1">
      <c r="B110" s="299"/>
      <c r="C110" s="279" t="s">
        <v>826</v>
      </c>
      <c r="D110" s="279"/>
      <c r="E110" s="279"/>
      <c r="F110" s="298" t="s">
        <v>807</v>
      </c>
      <c r="G110" s="279"/>
      <c r="H110" s="279" t="s">
        <v>840</v>
      </c>
      <c r="I110" s="279" t="s">
        <v>803</v>
      </c>
      <c r="J110" s="279">
        <v>50</v>
      </c>
      <c r="K110" s="290"/>
    </row>
    <row r="111" spans="2:11" ht="15" customHeight="1">
      <c r="B111" s="299"/>
      <c r="C111" s="279" t="s">
        <v>57</v>
      </c>
      <c r="D111" s="279"/>
      <c r="E111" s="279"/>
      <c r="F111" s="298" t="s">
        <v>801</v>
      </c>
      <c r="G111" s="279"/>
      <c r="H111" s="279" t="s">
        <v>841</v>
      </c>
      <c r="I111" s="279" t="s">
        <v>803</v>
      </c>
      <c r="J111" s="279">
        <v>20</v>
      </c>
      <c r="K111" s="290"/>
    </row>
    <row r="112" spans="2:11" ht="15" customHeight="1">
      <c r="B112" s="299"/>
      <c r="C112" s="279" t="s">
        <v>842</v>
      </c>
      <c r="D112" s="279"/>
      <c r="E112" s="279"/>
      <c r="F112" s="298" t="s">
        <v>801</v>
      </c>
      <c r="G112" s="279"/>
      <c r="H112" s="279" t="s">
        <v>843</v>
      </c>
      <c r="I112" s="279" t="s">
        <v>803</v>
      </c>
      <c r="J112" s="279">
        <v>120</v>
      </c>
      <c r="K112" s="290"/>
    </row>
    <row r="113" spans="2:11" ht="15" customHeight="1">
      <c r="B113" s="299"/>
      <c r="C113" s="279" t="s">
        <v>42</v>
      </c>
      <c r="D113" s="279"/>
      <c r="E113" s="279"/>
      <c r="F113" s="298" t="s">
        <v>801</v>
      </c>
      <c r="G113" s="279"/>
      <c r="H113" s="279" t="s">
        <v>844</v>
      </c>
      <c r="I113" s="279" t="s">
        <v>835</v>
      </c>
      <c r="J113" s="279"/>
      <c r="K113" s="290"/>
    </row>
    <row r="114" spans="2:11" ht="15" customHeight="1">
      <c r="B114" s="299"/>
      <c r="C114" s="279" t="s">
        <v>52</v>
      </c>
      <c r="D114" s="279"/>
      <c r="E114" s="279"/>
      <c r="F114" s="298" t="s">
        <v>801</v>
      </c>
      <c r="G114" s="279"/>
      <c r="H114" s="279" t="s">
        <v>845</v>
      </c>
      <c r="I114" s="279" t="s">
        <v>835</v>
      </c>
      <c r="J114" s="279"/>
      <c r="K114" s="290"/>
    </row>
    <row r="115" spans="2:11" ht="15" customHeight="1">
      <c r="B115" s="299"/>
      <c r="C115" s="279" t="s">
        <v>61</v>
      </c>
      <c r="D115" s="279"/>
      <c r="E115" s="279"/>
      <c r="F115" s="298" t="s">
        <v>801</v>
      </c>
      <c r="G115" s="279"/>
      <c r="H115" s="279" t="s">
        <v>846</v>
      </c>
      <c r="I115" s="279" t="s">
        <v>847</v>
      </c>
      <c r="J115" s="279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394" t="s">
        <v>848</v>
      </c>
      <c r="D120" s="394"/>
      <c r="E120" s="394"/>
      <c r="F120" s="394"/>
      <c r="G120" s="394"/>
      <c r="H120" s="394"/>
      <c r="I120" s="394"/>
      <c r="J120" s="394"/>
      <c r="K120" s="315"/>
    </row>
    <row r="121" spans="2:11" ht="17.25" customHeight="1">
      <c r="B121" s="316"/>
      <c r="C121" s="291" t="s">
        <v>795</v>
      </c>
      <c r="D121" s="291"/>
      <c r="E121" s="291"/>
      <c r="F121" s="291" t="s">
        <v>796</v>
      </c>
      <c r="G121" s="292"/>
      <c r="H121" s="291" t="s">
        <v>113</v>
      </c>
      <c r="I121" s="291" t="s">
        <v>61</v>
      </c>
      <c r="J121" s="291" t="s">
        <v>797</v>
      </c>
      <c r="K121" s="317"/>
    </row>
    <row r="122" spans="2:11" ht="17.25" customHeight="1">
      <c r="B122" s="316"/>
      <c r="C122" s="293" t="s">
        <v>798</v>
      </c>
      <c r="D122" s="293"/>
      <c r="E122" s="293"/>
      <c r="F122" s="294" t="s">
        <v>799</v>
      </c>
      <c r="G122" s="295"/>
      <c r="H122" s="293"/>
      <c r="I122" s="293"/>
      <c r="J122" s="293" t="s">
        <v>800</v>
      </c>
      <c r="K122" s="317"/>
    </row>
    <row r="123" spans="2:11" ht="5.25" customHeight="1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>
      <c r="B124" s="318"/>
      <c r="C124" s="279" t="s">
        <v>804</v>
      </c>
      <c r="D124" s="296"/>
      <c r="E124" s="296"/>
      <c r="F124" s="298" t="s">
        <v>801</v>
      </c>
      <c r="G124" s="279"/>
      <c r="H124" s="279" t="s">
        <v>840</v>
      </c>
      <c r="I124" s="279" t="s">
        <v>803</v>
      </c>
      <c r="J124" s="279">
        <v>120</v>
      </c>
      <c r="K124" s="320"/>
    </row>
    <row r="125" spans="2:11" ht="15" customHeight="1">
      <c r="B125" s="318"/>
      <c r="C125" s="279" t="s">
        <v>849</v>
      </c>
      <c r="D125" s="279"/>
      <c r="E125" s="279"/>
      <c r="F125" s="298" t="s">
        <v>801</v>
      </c>
      <c r="G125" s="279"/>
      <c r="H125" s="279" t="s">
        <v>850</v>
      </c>
      <c r="I125" s="279" t="s">
        <v>803</v>
      </c>
      <c r="J125" s="279" t="s">
        <v>851</v>
      </c>
      <c r="K125" s="320"/>
    </row>
    <row r="126" spans="2:11" ht="15" customHeight="1">
      <c r="B126" s="318"/>
      <c r="C126" s="279" t="s">
        <v>750</v>
      </c>
      <c r="D126" s="279"/>
      <c r="E126" s="279"/>
      <c r="F126" s="298" t="s">
        <v>801</v>
      </c>
      <c r="G126" s="279"/>
      <c r="H126" s="279" t="s">
        <v>852</v>
      </c>
      <c r="I126" s="279" t="s">
        <v>803</v>
      </c>
      <c r="J126" s="279" t="s">
        <v>851</v>
      </c>
      <c r="K126" s="320"/>
    </row>
    <row r="127" spans="2:11" ht="15" customHeight="1">
      <c r="B127" s="318"/>
      <c r="C127" s="279" t="s">
        <v>812</v>
      </c>
      <c r="D127" s="279"/>
      <c r="E127" s="279"/>
      <c r="F127" s="298" t="s">
        <v>807</v>
      </c>
      <c r="G127" s="279"/>
      <c r="H127" s="279" t="s">
        <v>813</v>
      </c>
      <c r="I127" s="279" t="s">
        <v>803</v>
      </c>
      <c r="J127" s="279">
        <v>15</v>
      </c>
      <c r="K127" s="320"/>
    </row>
    <row r="128" spans="2:11" ht="15" customHeight="1">
      <c r="B128" s="318"/>
      <c r="C128" s="300" t="s">
        <v>814</v>
      </c>
      <c r="D128" s="300"/>
      <c r="E128" s="300"/>
      <c r="F128" s="301" t="s">
        <v>807</v>
      </c>
      <c r="G128" s="300"/>
      <c r="H128" s="300" t="s">
        <v>815</v>
      </c>
      <c r="I128" s="300" t="s">
        <v>803</v>
      </c>
      <c r="J128" s="300">
        <v>15</v>
      </c>
      <c r="K128" s="320"/>
    </row>
    <row r="129" spans="2:11" ht="15" customHeight="1">
      <c r="B129" s="318"/>
      <c r="C129" s="300" t="s">
        <v>816</v>
      </c>
      <c r="D129" s="300"/>
      <c r="E129" s="300"/>
      <c r="F129" s="301" t="s">
        <v>807</v>
      </c>
      <c r="G129" s="300"/>
      <c r="H129" s="300" t="s">
        <v>817</v>
      </c>
      <c r="I129" s="300" t="s">
        <v>803</v>
      </c>
      <c r="J129" s="300">
        <v>20</v>
      </c>
      <c r="K129" s="320"/>
    </row>
    <row r="130" spans="2:11" ht="15" customHeight="1">
      <c r="B130" s="318"/>
      <c r="C130" s="300" t="s">
        <v>818</v>
      </c>
      <c r="D130" s="300"/>
      <c r="E130" s="300"/>
      <c r="F130" s="301" t="s">
        <v>807</v>
      </c>
      <c r="G130" s="300"/>
      <c r="H130" s="300" t="s">
        <v>819</v>
      </c>
      <c r="I130" s="300" t="s">
        <v>803</v>
      </c>
      <c r="J130" s="300">
        <v>20</v>
      </c>
      <c r="K130" s="320"/>
    </row>
    <row r="131" spans="2:11" ht="15" customHeight="1">
      <c r="B131" s="318"/>
      <c r="C131" s="279" t="s">
        <v>806</v>
      </c>
      <c r="D131" s="279"/>
      <c r="E131" s="279"/>
      <c r="F131" s="298" t="s">
        <v>807</v>
      </c>
      <c r="G131" s="279"/>
      <c r="H131" s="279" t="s">
        <v>840</v>
      </c>
      <c r="I131" s="279" t="s">
        <v>803</v>
      </c>
      <c r="J131" s="279">
        <v>50</v>
      </c>
      <c r="K131" s="320"/>
    </row>
    <row r="132" spans="2:11" ht="15" customHeight="1">
      <c r="B132" s="318"/>
      <c r="C132" s="279" t="s">
        <v>820</v>
      </c>
      <c r="D132" s="279"/>
      <c r="E132" s="279"/>
      <c r="F132" s="298" t="s">
        <v>807</v>
      </c>
      <c r="G132" s="279"/>
      <c r="H132" s="279" t="s">
        <v>840</v>
      </c>
      <c r="I132" s="279" t="s">
        <v>803</v>
      </c>
      <c r="J132" s="279">
        <v>50</v>
      </c>
      <c r="K132" s="320"/>
    </row>
    <row r="133" spans="2:11" ht="15" customHeight="1">
      <c r="B133" s="318"/>
      <c r="C133" s="279" t="s">
        <v>826</v>
      </c>
      <c r="D133" s="279"/>
      <c r="E133" s="279"/>
      <c r="F133" s="298" t="s">
        <v>807</v>
      </c>
      <c r="G133" s="279"/>
      <c r="H133" s="279" t="s">
        <v>840</v>
      </c>
      <c r="I133" s="279" t="s">
        <v>803</v>
      </c>
      <c r="J133" s="279">
        <v>50</v>
      </c>
      <c r="K133" s="320"/>
    </row>
    <row r="134" spans="2:11" ht="15" customHeight="1">
      <c r="B134" s="318"/>
      <c r="C134" s="279" t="s">
        <v>828</v>
      </c>
      <c r="D134" s="279"/>
      <c r="E134" s="279"/>
      <c r="F134" s="298" t="s">
        <v>807</v>
      </c>
      <c r="G134" s="279"/>
      <c r="H134" s="279" t="s">
        <v>840</v>
      </c>
      <c r="I134" s="279" t="s">
        <v>803</v>
      </c>
      <c r="J134" s="279">
        <v>50</v>
      </c>
      <c r="K134" s="320"/>
    </row>
    <row r="135" spans="2:11" ht="15" customHeight="1">
      <c r="B135" s="318"/>
      <c r="C135" s="279" t="s">
        <v>118</v>
      </c>
      <c r="D135" s="279"/>
      <c r="E135" s="279"/>
      <c r="F135" s="298" t="s">
        <v>807</v>
      </c>
      <c r="G135" s="279"/>
      <c r="H135" s="279" t="s">
        <v>853</v>
      </c>
      <c r="I135" s="279" t="s">
        <v>803</v>
      </c>
      <c r="J135" s="279">
        <v>255</v>
      </c>
      <c r="K135" s="320"/>
    </row>
    <row r="136" spans="2:11" ht="15" customHeight="1">
      <c r="B136" s="318"/>
      <c r="C136" s="279" t="s">
        <v>830</v>
      </c>
      <c r="D136" s="279"/>
      <c r="E136" s="279"/>
      <c r="F136" s="298" t="s">
        <v>801</v>
      </c>
      <c r="G136" s="279"/>
      <c r="H136" s="279" t="s">
        <v>854</v>
      </c>
      <c r="I136" s="279" t="s">
        <v>832</v>
      </c>
      <c r="J136" s="279"/>
      <c r="K136" s="320"/>
    </row>
    <row r="137" spans="2:11" ht="15" customHeight="1">
      <c r="B137" s="318"/>
      <c r="C137" s="279" t="s">
        <v>833</v>
      </c>
      <c r="D137" s="279"/>
      <c r="E137" s="279"/>
      <c r="F137" s="298" t="s">
        <v>801</v>
      </c>
      <c r="G137" s="279"/>
      <c r="H137" s="279" t="s">
        <v>855</v>
      </c>
      <c r="I137" s="279" t="s">
        <v>835</v>
      </c>
      <c r="J137" s="279"/>
      <c r="K137" s="320"/>
    </row>
    <row r="138" spans="2:11" ht="15" customHeight="1">
      <c r="B138" s="318"/>
      <c r="C138" s="279" t="s">
        <v>836</v>
      </c>
      <c r="D138" s="279"/>
      <c r="E138" s="279"/>
      <c r="F138" s="298" t="s">
        <v>801</v>
      </c>
      <c r="G138" s="279"/>
      <c r="H138" s="279" t="s">
        <v>836</v>
      </c>
      <c r="I138" s="279" t="s">
        <v>835</v>
      </c>
      <c r="J138" s="279"/>
      <c r="K138" s="320"/>
    </row>
    <row r="139" spans="2:11" ht="15" customHeight="1">
      <c r="B139" s="318"/>
      <c r="C139" s="279" t="s">
        <v>42</v>
      </c>
      <c r="D139" s="279"/>
      <c r="E139" s="279"/>
      <c r="F139" s="298" t="s">
        <v>801</v>
      </c>
      <c r="G139" s="279"/>
      <c r="H139" s="279" t="s">
        <v>856</v>
      </c>
      <c r="I139" s="279" t="s">
        <v>835</v>
      </c>
      <c r="J139" s="279"/>
      <c r="K139" s="320"/>
    </row>
    <row r="140" spans="2:11" ht="15" customHeight="1">
      <c r="B140" s="318"/>
      <c r="C140" s="279" t="s">
        <v>857</v>
      </c>
      <c r="D140" s="279"/>
      <c r="E140" s="279"/>
      <c r="F140" s="298" t="s">
        <v>801</v>
      </c>
      <c r="G140" s="279"/>
      <c r="H140" s="279" t="s">
        <v>858</v>
      </c>
      <c r="I140" s="279" t="s">
        <v>835</v>
      </c>
      <c r="J140" s="279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395" t="s">
        <v>859</v>
      </c>
      <c r="D145" s="395"/>
      <c r="E145" s="395"/>
      <c r="F145" s="395"/>
      <c r="G145" s="395"/>
      <c r="H145" s="395"/>
      <c r="I145" s="395"/>
      <c r="J145" s="395"/>
      <c r="K145" s="290"/>
    </row>
    <row r="146" spans="2:11" ht="17.25" customHeight="1">
      <c r="B146" s="289"/>
      <c r="C146" s="291" t="s">
        <v>795</v>
      </c>
      <c r="D146" s="291"/>
      <c r="E146" s="291"/>
      <c r="F146" s="291" t="s">
        <v>796</v>
      </c>
      <c r="G146" s="292"/>
      <c r="H146" s="291" t="s">
        <v>113</v>
      </c>
      <c r="I146" s="291" t="s">
        <v>61</v>
      </c>
      <c r="J146" s="291" t="s">
        <v>797</v>
      </c>
      <c r="K146" s="290"/>
    </row>
    <row r="147" spans="2:11" ht="17.25" customHeight="1">
      <c r="B147" s="289"/>
      <c r="C147" s="293" t="s">
        <v>798</v>
      </c>
      <c r="D147" s="293"/>
      <c r="E147" s="293"/>
      <c r="F147" s="294" t="s">
        <v>799</v>
      </c>
      <c r="G147" s="295"/>
      <c r="H147" s="293"/>
      <c r="I147" s="293"/>
      <c r="J147" s="293" t="s">
        <v>800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804</v>
      </c>
      <c r="D149" s="279"/>
      <c r="E149" s="279"/>
      <c r="F149" s="325" t="s">
        <v>801</v>
      </c>
      <c r="G149" s="279"/>
      <c r="H149" s="324" t="s">
        <v>840</v>
      </c>
      <c r="I149" s="324" t="s">
        <v>803</v>
      </c>
      <c r="J149" s="324">
        <v>120</v>
      </c>
      <c r="K149" s="320"/>
    </row>
    <row r="150" spans="2:11" ht="15" customHeight="1">
      <c r="B150" s="299"/>
      <c r="C150" s="324" t="s">
        <v>849</v>
      </c>
      <c r="D150" s="279"/>
      <c r="E150" s="279"/>
      <c r="F150" s="325" t="s">
        <v>801</v>
      </c>
      <c r="G150" s="279"/>
      <c r="H150" s="324" t="s">
        <v>860</v>
      </c>
      <c r="I150" s="324" t="s">
        <v>803</v>
      </c>
      <c r="J150" s="324" t="s">
        <v>851</v>
      </c>
      <c r="K150" s="320"/>
    </row>
    <row r="151" spans="2:11" ht="15" customHeight="1">
      <c r="B151" s="299"/>
      <c r="C151" s="324" t="s">
        <v>750</v>
      </c>
      <c r="D151" s="279"/>
      <c r="E151" s="279"/>
      <c r="F151" s="325" t="s">
        <v>801</v>
      </c>
      <c r="G151" s="279"/>
      <c r="H151" s="324" t="s">
        <v>861</v>
      </c>
      <c r="I151" s="324" t="s">
        <v>803</v>
      </c>
      <c r="J151" s="324" t="s">
        <v>851</v>
      </c>
      <c r="K151" s="320"/>
    </row>
    <row r="152" spans="2:11" ht="15" customHeight="1">
      <c r="B152" s="299"/>
      <c r="C152" s="324" t="s">
        <v>806</v>
      </c>
      <c r="D152" s="279"/>
      <c r="E152" s="279"/>
      <c r="F152" s="325" t="s">
        <v>807</v>
      </c>
      <c r="G152" s="279"/>
      <c r="H152" s="324" t="s">
        <v>840</v>
      </c>
      <c r="I152" s="324" t="s">
        <v>803</v>
      </c>
      <c r="J152" s="324">
        <v>50</v>
      </c>
      <c r="K152" s="320"/>
    </row>
    <row r="153" spans="2:11" ht="15" customHeight="1">
      <c r="B153" s="299"/>
      <c r="C153" s="324" t="s">
        <v>809</v>
      </c>
      <c r="D153" s="279"/>
      <c r="E153" s="279"/>
      <c r="F153" s="325" t="s">
        <v>801</v>
      </c>
      <c r="G153" s="279"/>
      <c r="H153" s="324" t="s">
        <v>840</v>
      </c>
      <c r="I153" s="324" t="s">
        <v>811</v>
      </c>
      <c r="J153" s="324"/>
      <c r="K153" s="320"/>
    </row>
    <row r="154" spans="2:11" ht="15" customHeight="1">
      <c r="B154" s="299"/>
      <c r="C154" s="324" t="s">
        <v>820</v>
      </c>
      <c r="D154" s="279"/>
      <c r="E154" s="279"/>
      <c r="F154" s="325" t="s">
        <v>807</v>
      </c>
      <c r="G154" s="279"/>
      <c r="H154" s="324" t="s">
        <v>840</v>
      </c>
      <c r="I154" s="324" t="s">
        <v>803</v>
      </c>
      <c r="J154" s="324">
        <v>50</v>
      </c>
      <c r="K154" s="320"/>
    </row>
    <row r="155" spans="2:11" ht="15" customHeight="1">
      <c r="B155" s="299"/>
      <c r="C155" s="324" t="s">
        <v>828</v>
      </c>
      <c r="D155" s="279"/>
      <c r="E155" s="279"/>
      <c r="F155" s="325" t="s">
        <v>807</v>
      </c>
      <c r="G155" s="279"/>
      <c r="H155" s="324" t="s">
        <v>840</v>
      </c>
      <c r="I155" s="324" t="s">
        <v>803</v>
      </c>
      <c r="J155" s="324">
        <v>50</v>
      </c>
      <c r="K155" s="320"/>
    </row>
    <row r="156" spans="2:11" ht="15" customHeight="1">
      <c r="B156" s="299"/>
      <c r="C156" s="324" t="s">
        <v>826</v>
      </c>
      <c r="D156" s="279"/>
      <c r="E156" s="279"/>
      <c r="F156" s="325" t="s">
        <v>807</v>
      </c>
      <c r="G156" s="279"/>
      <c r="H156" s="324" t="s">
        <v>840</v>
      </c>
      <c r="I156" s="324" t="s">
        <v>803</v>
      </c>
      <c r="J156" s="324">
        <v>50</v>
      </c>
      <c r="K156" s="320"/>
    </row>
    <row r="157" spans="2:11" ht="15" customHeight="1">
      <c r="B157" s="299"/>
      <c r="C157" s="324" t="s">
        <v>100</v>
      </c>
      <c r="D157" s="279"/>
      <c r="E157" s="279"/>
      <c r="F157" s="325" t="s">
        <v>801</v>
      </c>
      <c r="G157" s="279"/>
      <c r="H157" s="324" t="s">
        <v>862</v>
      </c>
      <c r="I157" s="324" t="s">
        <v>803</v>
      </c>
      <c r="J157" s="324" t="s">
        <v>863</v>
      </c>
      <c r="K157" s="320"/>
    </row>
    <row r="158" spans="2:11" ht="15" customHeight="1">
      <c r="B158" s="299"/>
      <c r="C158" s="324" t="s">
        <v>864</v>
      </c>
      <c r="D158" s="279"/>
      <c r="E158" s="279"/>
      <c r="F158" s="325" t="s">
        <v>801</v>
      </c>
      <c r="G158" s="279"/>
      <c r="H158" s="324" t="s">
        <v>865</v>
      </c>
      <c r="I158" s="324" t="s">
        <v>835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394" t="s">
        <v>866</v>
      </c>
      <c r="D163" s="394"/>
      <c r="E163" s="394"/>
      <c r="F163" s="394"/>
      <c r="G163" s="394"/>
      <c r="H163" s="394"/>
      <c r="I163" s="394"/>
      <c r="J163" s="394"/>
      <c r="K163" s="271"/>
    </row>
    <row r="164" spans="2:11" ht="17.25" customHeight="1">
      <c r="B164" s="270"/>
      <c r="C164" s="291" t="s">
        <v>795</v>
      </c>
      <c r="D164" s="291"/>
      <c r="E164" s="291"/>
      <c r="F164" s="291" t="s">
        <v>796</v>
      </c>
      <c r="G164" s="328"/>
      <c r="H164" s="329" t="s">
        <v>113</v>
      </c>
      <c r="I164" s="329" t="s">
        <v>61</v>
      </c>
      <c r="J164" s="291" t="s">
        <v>797</v>
      </c>
      <c r="K164" s="271"/>
    </row>
    <row r="165" spans="2:11" ht="17.25" customHeight="1">
      <c r="B165" s="272"/>
      <c r="C165" s="293" t="s">
        <v>798</v>
      </c>
      <c r="D165" s="293"/>
      <c r="E165" s="293"/>
      <c r="F165" s="294" t="s">
        <v>799</v>
      </c>
      <c r="G165" s="330"/>
      <c r="H165" s="331"/>
      <c r="I165" s="331"/>
      <c r="J165" s="293" t="s">
        <v>800</v>
      </c>
      <c r="K165" s="273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9" t="s">
        <v>804</v>
      </c>
      <c r="D167" s="279"/>
      <c r="E167" s="279"/>
      <c r="F167" s="298" t="s">
        <v>801</v>
      </c>
      <c r="G167" s="279"/>
      <c r="H167" s="279" t="s">
        <v>840</v>
      </c>
      <c r="I167" s="279" t="s">
        <v>803</v>
      </c>
      <c r="J167" s="279">
        <v>120</v>
      </c>
      <c r="K167" s="320"/>
    </row>
    <row r="168" spans="2:11" ht="15" customHeight="1">
      <c r="B168" s="299"/>
      <c r="C168" s="279" t="s">
        <v>849</v>
      </c>
      <c r="D168" s="279"/>
      <c r="E168" s="279"/>
      <c r="F168" s="298" t="s">
        <v>801</v>
      </c>
      <c r="G168" s="279"/>
      <c r="H168" s="279" t="s">
        <v>850</v>
      </c>
      <c r="I168" s="279" t="s">
        <v>803</v>
      </c>
      <c r="J168" s="279" t="s">
        <v>851</v>
      </c>
      <c r="K168" s="320"/>
    </row>
    <row r="169" spans="2:11" ht="15" customHeight="1">
      <c r="B169" s="299"/>
      <c r="C169" s="279" t="s">
        <v>750</v>
      </c>
      <c r="D169" s="279"/>
      <c r="E169" s="279"/>
      <c r="F169" s="298" t="s">
        <v>801</v>
      </c>
      <c r="G169" s="279"/>
      <c r="H169" s="279" t="s">
        <v>867</v>
      </c>
      <c r="I169" s="279" t="s">
        <v>803</v>
      </c>
      <c r="J169" s="279" t="s">
        <v>851</v>
      </c>
      <c r="K169" s="320"/>
    </row>
    <row r="170" spans="2:11" ht="15" customHeight="1">
      <c r="B170" s="299"/>
      <c r="C170" s="279" t="s">
        <v>806</v>
      </c>
      <c r="D170" s="279"/>
      <c r="E170" s="279"/>
      <c r="F170" s="298" t="s">
        <v>807</v>
      </c>
      <c r="G170" s="279"/>
      <c r="H170" s="279" t="s">
        <v>867</v>
      </c>
      <c r="I170" s="279" t="s">
        <v>803</v>
      </c>
      <c r="J170" s="279">
        <v>50</v>
      </c>
      <c r="K170" s="320"/>
    </row>
    <row r="171" spans="2:11" ht="15" customHeight="1">
      <c r="B171" s="299"/>
      <c r="C171" s="279" t="s">
        <v>809</v>
      </c>
      <c r="D171" s="279"/>
      <c r="E171" s="279"/>
      <c r="F171" s="298" t="s">
        <v>801</v>
      </c>
      <c r="G171" s="279"/>
      <c r="H171" s="279" t="s">
        <v>867</v>
      </c>
      <c r="I171" s="279" t="s">
        <v>811</v>
      </c>
      <c r="J171" s="279"/>
      <c r="K171" s="320"/>
    </row>
    <row r="172" spans="2:11" ht="15" customHeight="1">
      <c r="B172" s="299"/>
      <c r="C172" s="279" t="s">
        <v>820</v>
      </c>
      <c r="D172" s="279"/>
      <c r="E172" s="279"/>
      <c r="F172" s="298" t="s">
        <v>807</v>
      </c>
      <c r="G172" s="279"/>
      <c r="H172" s="279" t="s">
        <v>867</v>
      </c>
      <c r="I172" s="279" t="s">
        <v>803</v>
      </c>
      <c r="J172" s="279">
        <v>50</v>
      </c>
      <c r="K172" s="320"/>
    </row>
    <row r="173" spans="2:11" ht="15" customHeight="1">
      <c r="B173" s="299"/>
      <c r="C173" s="279" t="s">
        <v>828</v>
      </c>
      <c r="D173" s="279"/>
      <c r="E173" s="279"/>
      <c r="F173" s="298" t="s">
        <v>807</v>
      </c>
      <c r="G173" s="279"/>
      <c r="H173" s="279" t="s">
        <v>867</v>
      </c>
      <c r="I173" s="279" t="s">
        <v>803</v>
      </c>
      <c r="J173" s="279">
        <v>50</v>
      </c>
      <c r="K173" s="320"/>
    </row>
    <row r="174" spans="2:11" ht="15" customHeight="1">
      <c r="B174" s="299"/>
      <c r="C174" s="279" t="s">
        <v>826</v>
      </c>
      <c r="D174" s="279"/>
      <c r="E174" s="279"/>
      <c r="F174" s="298" t="s">
        <v>807</v>
      </c>
      <c r="G174" s="279"/>
      <c r="H174" s="279" t="s">
        <v>867</v>
      </c>
      <c r="I174" s="279" t="s">
        <v>803</v>
      </c>
      <c r="J174" s="279">
        <v>50</v>
      </c>
      <c r="K174" s="320"/>
    </row>
    <row r="175" spans="2:11" ht="15" customHeight="1">
      <c r="B175" s="299"/>
      <c r="C175" s="279" t="s">
        <v>112</v>
      </c>
      <c r="D175" s="279"/>
      <c r="E175" s="279"/>
      <c r="F175" s="298" t="s">
        <v>801</v>
      </c>
      <c r="G175" s="279"/>
      <c r="H175" s="279" t="s">
        <v>868</v>
      </c>
      <c r="I175" s="279" t="s">
        <v>869</v>
      </c>
      <c r="J175" s="279"/>
      <c r="K175" s="320"/>
    </row>
    <row r="176" spans="2:11" ht="15" customHeight="1">
      <c r="B176" s="299"/>
      <c r="C176" s="279" t="s">
        <v>61</v>
      </c>
      <c r="D176" s="279"/>
      <c r="E176" s="279"/>
      <c r="F176" s="298" t="s">
        <v>801</v>
      </c>
      <c r="G176" s="279"/>
      <c r="H176" s="279" t="s">
        <v>870</v>
      </c>
      <c r="I176" s="279" t="s">
        <v>871</v>
      </c>
      <c r="J176" s="279">
        <v>1</v>
      </c>
      <c r="K176" s="320"/>
    </row>
    <row r="177" spans="2:11" ht="15" customHeight="1">
      <c r="B177" s="299"/>
      <c r="C177" s="279" t="s">
        <v>57</v>
      </c>
      <c r="D177" s="279"/>
      <c r="E177" s="279"/>
      <c r="F177" s="298" t="s">
        <v>801</v>
      </c>
      <c r="G177" s="279"/>
      <c r="H177" s="279" t="s">
        <v>872</v>
      </c>
      <c r="I177" s="279" t="s">
        <v>803</v>
      </c>
      <c r="J177" s="279">
        <v>20</v>
      </c>
      <c r="K177" s="320"/>
    </row>
    <row r="178" spans="2:11" ht="15" customHeight="1">
      <c r="B178" s="299"/>
      <c r="C178" s="279" t="s">
        <v>113</v>
      </c>
      <c r="D178" s="279"/>
      <c r="E178" s="279"/>
      <c r="F178" s="298" t="s">
        <v>801</v>
      </c>
      <c r="G178" s="279"/>
      <c r="H178" s="279" t="s">
        <v>873</v>
      </c>
      <c r="I178" s="279" t="s">
        <v>803</v>
      </c>
      <c r="J178" s="279">
        <v>255</v>
      </c>
      <c r="K178" s="320"/>
    </row>
    <row r="179" spans="2:11" ht="15" customHeight="1">
      <c r="B179" s="299"/>
      <c r="C179" s="279" t="s">
        <v>114</v>
      </c>
      <c r="D179" s="279"/>
      <c r="E179" s="279"/>
      <c r="F179" s="298" t="s">
        <v>801</v>
      </c>
      <c r="G179" s="279"/>
      <c r="H179" s="279" t="s">
        <v>766</v>
      </c>
      <c r="I179" s="279" t="s">
        <v>803</v>
      </c>
      <c r="J179" s="279">
        <v>10</v>
      </c>
      <c r="K179" s="320"/>
    </row>
    <row r="180" spans="2:11" ht="15" customHeight="1">
      <c r="B180" s="299"/>
      <c r="C180" s="279" t="s">
        <v>115</v>
      </c>
      <c r="D180" s="279"/>
      <c r="E180" s="279"/>
      <c r="F180" s="298" t="s">
        <v>801</v>
      </c>
      <c r="G180" s="279"/>
      <c r="H180" s="279" t="s">
        <v>874</v>
      </c>
      <c r="I180" s="279" t="s">
        <v>835</v>
      </c>
      <c r="J180" s="279"/>
      <c r="K180" s="320"/>
    </row>
    <row r="181" spans="2:11" ht="15" customHeight="1">
      <c r="B181" s="299"/>
      <c r="C181" s="279" t="s">
        <v>875</v>
      </c>
      <c r="D181" s="279"/>
      <c r="E181" s="279"/>
      <c r="F181" s="298" t="s">
        <v>801</v>
      </c>
      <c r="G181" s="279"/>
      <c r="H181" s="279" t="s">
        <v>876</v>
      </c>
      <c r="I181" s="279" t="s">
        <v>835</v>
      </c>
      <c r="J181" s="279"/>
      <c r="K181" s="320"/>
    </row>
    <row r="182" spans="2:11" ht="15" customHeight="1">
      <c r="B182" s="299"/>
      <c r="C182" s="279" t="s">
        <v>864</v>
      </c>
      <c r="D182" s="279"/>
      <c r="E182" s="279"/>
      <c r="F182" s="298" t="s">
        <v>801</v>
      </c>
      <c r="G182" s="279"/>
      <c r="H182" s="279" t="s">
        <v>877</v>
      </c>
      <c r="I182" s="279" t="s">
        <v>835</v>
      </c>
      <c r="J182" s="279"/>
      <c r="K182" s="320"/>
    </row>
    <row r="183" spans="2:11" ht="15" customHeight="1">
      <c r="B183" s="299"/>
      <c r="C183" s="279" t="s">
        <v>117</v>
      </c>
      <c r="D183" s="279"/>
      <c r="E183" s="279"/>
      <c r="F183" s="298" t="s">
        <v>807</v>
      </c>
      <c r="G183" s="279"/>
      <c r="H183" s="279" t="s">
        <v>878</v>
      </c>
      <c r="I183" s="279" t="s">
        <v>803</v>
      </c>
      <c r="J183" s="279">
        <v>50</v>
      </c>
      <c r="K183" s="320"/>
    </row>
    <row r="184" spans="2:11" ht="15" customHeight="1">
      <c r="B184" s="299"/>
      <c r="C184" s="279" t="s">
        <v>879</v>
      </c>
      <c r="D184" s="279"/>
      <c r="E184" s="279"/>
      <c r="F184" s="298" t="s">
        <v>807</v>
      </c>
      <c r="G184" s="279"/>
      <c r="H184" s="279" t="s">
        <v>880</v>
      </c>
      <c r="I184" s="279" t="s">
        <v>881</v>
      </c>
      <c r="J184" s="279"/>
      <c r="K184" s="320"/>
    </row>
    <row r="185" spans="2:11" ht="15" customHeight="1">
      <c r="B185" s="299"/>
      <c r="C185" s="279" t="s">
        <v>882</v>
      </c>
      <c r="D185" s="279"/>
      <c r="E185" s="279"/>
      <c r="F185" s="298" t="s">
        <v>807</v>
      </c>
      <c r="G185" s="279"/>
      <c r="H185" s="279" t="s">
        <v>883</v>
      </c>
      <c r="I185" s="279" t="s">
        <v>881</v>
      </c>
      <c r="J185" s="279"/>
      <c r="K185" s="320"/>
    </row>
    <row r="186" spans="2:11" ht="15" customHeight="1">
      <c r="B186" s="299"/>
      <c r="C186" s="279" t="s">
        <v>884</v>
      </c>
      <c r="D186" s="279"/>
      <c r="E186" s="279"/>
      <c r="F186" s="298" t="s">
        <v>807</v>
      </c>
      <c r="G186" s="279"/>
      <c r="H186" s="279" t="s">
        <v>885</v>
      </c>
      <c r="I186" s="279" t="s">
        <v>881</v>
      </c>
      <c r="J186" s="279"/>
      <c r="K186" s="320"/>
    </row>
    <row r="187" spans="2:11" ht="15" customHeight="1">
      <c r="B187" s="299"/>
      <c r="C187" s="332" t="s">
        <v>886</v>
      </c>
      <c r="D187" s="279"/>
      <c r="E187" s="279"/>
      <c r="F187" s="298" t="s">
        <v>807</v>
      </c>
      <c r="G187" s="279"/>
      <c r="H187" s="279" t="s">
        <v>887</v>
      </c>
      <c r="I187" s="279" t="s">
        <v>888</v>
      </c>
      <c r="J187" s="333" t="s">
        <v>889</v>
      </c>
      <c r="K187" s="320"/>
    </row>
    <row r="188" spans="2:11" ht="15" customHeight="1">
      <c r="B188" s="299"/>
      <c r="C188" s="284" t="s">
        <v>46</v>
      </c>
      <c r="D188" s="279"/>
      <c r="E188" s="279"/>
      <c r="F188" s="298" t="s">
        <v>801</v>
      </c>
      <c r="G188" s="279"/>
      <c r="H188" s="275" t="s">
        <v>890</v>
      </c>
      <c r="I188" s="279" t="s">
        <v>891</v>
      </c>
      <c r="J188" s="279"/>
      <c r="K188" s="320"/>
    </row>
    <row r="189" spans="2:11" ht="15" customHeight="1">
      <c r="B189" s="299"/>
      <c r="C189" s="284" t="s">
        <v>892</v>
      </c>
      <c r="D189" s="279"/>
      <c r="E189" s="279"/>
      <c r="F189" s="298" t="s">
        <v>801</v>
      </c>
      <c r="G189" s="279"/>
      <c r="H189" s="279" t="s">
        <v>893</v>
      </c>
      <c r="I189" s="279" t="s">
        <v>835</v>
      </c>
      <c r="J189" s="279"/>
      <c r="K189" s="320"/>
    </row>
    <row r="190" spans="2:11" ht="15" customHeight="1">
      <c r="B190" s="299"/>
      <c r="C190" s="284" t="s">
        <v>894</v>
      </c>
      <c r="D190" s="279"/>
      <c r="E190" s="279"/>
      <c r="F190" s="298" t="s">
        <v>801</v>
      </c>
      <c r="G190" s="279"/>
      <c r="H190" s="279" t="s">
        <v>895</v>
      </c>
      <c r="I190" s="279" t="s">
        <v>835</v>
      </c>
      <c r="J190" s="279"/>
      <c r="K190" s="320"/>
    </row>
    <row r="191" spans="2:11" ht="15" customHeight="1">
      <c r="B191" s="299"/>
      <c r="C191" s="284" t="s">
        <v>896</v>
      </c>
      <c r="D191" s="279"/>
      <c r="E191" s="279"/>
      <c r="F191" s="298" t="s">
        <v>807</v>
      </c>
      <c r="G191" s="279"/>
      <c r="H191" s="279" t="s">
        <v>897</v>
      </c>
      <c r="I191" s="279" t="s">
        <v>835</v>
      </c>
      <c r="J191" s="279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2.2">
      <c r="B197" s="270"/>
      <c r="C197" s="394" t="s">
        <v>898</v>
      </c>
      <c r="D197" s="394"/>
      <c r="E197" s="394"/>
      <c r="F197" s="394"/>
      <c r="G197" s="394"/>
      <c r="H197" s="394"/>
      <c r="I197" s="394"/>
      <c r="J197" s="394"/>
      <c r="K197" s="271"/>
    </row>
    <row r="198" spans="2:11" ht="25.5" customHeight="1">
      <c r="B198" s="270"/>
      <c r="C198" s="335" t="s">
        <v>899</v>
      </c>
      <c r="D198" s="335"/>
      <c r="E198" s="335"/>
      <c r="F198" s="335" t="s">
        <v>900</v>
      </c>
      <c r="G198" s="336"/>
      <c r="H198" s="393" t="s">
        <v>901</v>
      </c>
      <c r="I198" s="393"/>
      <c r="J198" s="393"/>
      <c r="K198" s="271"/>
    </row>
    <row r="199" spans="2:11" ht="5.25" customHeight="1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>
      <c r="B200" s="299"/>
      <c r="C200" s="279" t="s">
        <v>891</v>
      </c>
      <c r="D200" s="279"/>
      <c r="E200" s="279"/>
      <c r="F200" s="298" t="s">
        <v>47</v>
      </c>
      <c r="G200" s="279"/>
      <c r="H200" s="391" t="s">
        <v>902</v>
      </c>
      <c r="I200" s="391"/>
      <c r="J200" s="391"/>
      <c r="K200" s="320"/>
    </row>
    <row r="201" spans="2:11" ht="15" customHeight="1">
      <c r="B201" s="299"/>
      <c r="C201" s="305"/>
      <c r="D201" s="279"/>
      <c r="E201" s="279"/>
      <c r="F201" s="298" t="s">
        <v>48</v>
      </c>
      <c r="G201" s="279"/>
      <c r="H201" s="391" t="s">
        <v>903</v>
      </c>
      <c r="I201" s="391"/>
      <c r="J201" s="391"/>
      <c r="K201" s="320"/>
    </row>
    <row r="202" spans="2:11" ht="15" customHeight="1">
      <c r="B202" s="299"/>
      <c r="C202" s="305"/>
      <c r="D202" s="279"/>
      <c r="E202" s="279"/>
      <c r="F202" s="298" t="s">
        <v>51</v>
      </c>
      <c r="G202" s="279"/>
      <c r="H202" s="391" t="s">
        <v>904</v>
      </c>
      <c r="I202" s="391"/>
      <c r="J202" s="391"/>
      <c r="K202" s="320"/>
    </row>
    <row r="203" spans="2:11" ht="15" customHeight="1">
      <c r="B203" s="299"/>
      <c r="C203" s="279"/>
      <c r="D203" s="279"/>
      <c r="E203" s="279"/>
      <c r="F203" s="298" t="s">
        <v>49</v>
      </c>
      <c r="G203" s="279"/>
      <c r="H203" s="391" t="s">
        <v>905</v>
      </c>
      <c r="I203" s="391"/>
      <c r="J203" s="391"/>
      <c r="K203" s="320"/>
    </row>
    <row r="204" spans="2:11" ht="15" customHeight="1">
      <c r="B204" s="299"/>
      <c r="C204" s="279"/>
      <c r="D204" s="279"/>
      <c r="E204" s="279"/>
      <c r="F204" s="298" t="s">
        <v>50</v>
      </c>
      <c r="G204" s="279"/>
      <c r="H204" s="391" t="s">
        <v>906</v>
      </c>
      <c r="I204" s="391"/>
      <c r="J204" s="391"/>
      <c r="K204" s="320"/>
    </row>
    <row r="205" spans="2:11" ht="15" customHeight="1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>
      <c r="B206" s="299"/>
      <c r="C206" s="279" t="s">
        <v>847</v>
      </c>
      <c r="D206" s="279"/>
      <c r="E206" s="279"/>
      <c r="F206" s="298" t="s">
        <v>745</v>
      </c>
      <c r="G206" s="279"/>
      <c r="H206" s="391" t="s">
        <v>907</v>
      </c>
      <c r="I206" s="391"/>
      <c r="J206" s="391"/>
      <c r="K206" s="320"/>
    </row>
    <row r="207" spans="2:11" ht="15" customHeight="1">
      <c r="B207" s="299"/>
      <c r="C207" s="305"/>
      <c r="D207" s="279"/>
      <c r="E207" s="279"/>
      <c r="F207" s="298" t="s">
        <v>748</v>
      </c>
      <c r="G207" s="279"/>
      <c r="H207" s="391" t="s">
        <v>749</v>
      </c>
      <c r="I207" s="391"/>
      <c r="J207" s="391"/>
      <c r="K207" s="320"/>
    </row>
    <row r="208" spans="2:11" ht="15" customHeight="1">
      <c r="B208" s="299"/>
      <c r="C208" s="279"/>
      <c r="D208" s="279"/>
      <c r="E208" s="279"/>
      <c r="F208" s="298" t="s">
        <v>83</v>
      </c>
      <c r="G208" s="279"/>
      <c r="H208" s="391" t="s">
        <v>908</v>
      </c>
      <c r="I208" s="391"/>
      <c r="J208" s="391"/>
      <c r="K208" s="320"/>
    </row>
    <row r="209" spans="2:11" ht="15" customHeight="1">
      <c r="B209" s="337"/>
      <c r="C209" s="305"/>
      <c r="D209" s="305"/>
      <c r="E209" s="305"/>
      <c r="F209" s="298" t="s">
        <v>87</v>
      </c>
      <c r="G209" s="284"/>
      <c r="H209" s="392" t="s">
        <v>88</v>
      </c>
      <c r="I209" s="392"/>
      <c r="J209" s="392"/>
      <c r="K209" s="338"/>
    </row>
    <row r="210" spans="2:11" ht="15" customHeight="1">
      <c r="B210" s="337"/>
      <c r="C210" s="305"/>
      <c r="D210" s="305"/>
      <c r="E210" s="305"/>
      <c r="F210" s="298" t="s">
        <v>679</v>
      </c>
      <c r="G210" s="284"/>
      <c r="H210" s="392" t="s">
        <v>698</v>
      </c>
      <c r="I210" s="392"/>
      <c r="J210" s="392"/>
      <c r="K210" s="338"/>
    </row>
    <row r="211" spans="2:11" ht="15" customHeight="1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>
      <c r="B212" s="337"/>
      <c r="C212" s="279" t="s">
        <v>871</v>
      </c>
      <c r="D212" s="305"/>
      <c r="E212" s="305"/>
      <c r="F212" s="298">
        <v>1</v>
      </c>
      <c r="G212" s="284"/>
      <c r="H212" s="392" t="s">
        <v>909</v>
      </c>
      <c r="I212" s="392"/>
      <c r="J212" s="392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4"/>
      <c r="H213" s="392" t="s">
        <v>910</v>
      </c>
      <c r="I213" s="392"/>
      <c r="J213" s="392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4"/>
      <c r="H214" s="392" t="s">
        <v>911</v>
      </c>
      <c r="I214" s="392"/>
      <c r="J214" s="392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4"/>
      <c r="H215" s="392" t="s">
        <v>912</v>
      </c>
      <c r="I215" s="392"/>
      <c r="J215" s="392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Oprava vodovodu 3.etapa</vt:lpstr>
      <vt:lpstr>VON - Vedlejší a ostatní ...</vt:lpstr>
      <vt:lpstr>Pokyny pro vyplnění</vt:lpstr>
      <vt:lpstr>'01 - Oprava vodovodu 3.etapa'!Názvy_tisku</vt:lpstr>
      <vt:lpstr>'Rekapitulace stavby'!Názvy_tisku</vt:lpstr>
      <vt:lpstr>'VON - Vedlejší a ostatní ...'!Názvy_tisku</vt:lpstr>
      <vt:lpstr>'01 - Oprava vodovodu 3.etapa'!Oblast_tisku</vt:lpstr>
      <vt:lpstr>'Pokyny pro vyplnění'!Oblast_tisku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Martin-PC\Martin</dc:creator>
  <cp:lastModifiedBy>m j</cp:lastModifiedBy>
  <dcterms:created xsi:type="dcterms:W3CDTF">2017-12-07T15:56:35Z</dcterms:created>
  <dcterms:modified xsi:type="dcterms:W3CDTF">2018-01-05T06:08:50Z</dcterms:modified>
</cp:coreProperties>
</file>